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xr:revisionPtr revIDLastSave="746" documentId="8_{1085BA54-CDBC-4281-84B5-BA28D76475CF}" xr6:coauthVersionLast="47" xr6:coauthVersionMax="47" xr10:uidLastSave="{DE0C92F3-E925-40BA-9828-A4B5FE6BA9E3}"/>
  <bookViews>
    <workbookView xWindow="-54120" yWindow="1110" windowWidth="29040" windowHeight="15720" firstSheet="10" activeTab="11" xr2:uid="{3EFEE38B-DEB9-420F-AFBF-E53AB74E171E}"/>
  </bookViews>
  <sheets>
    <sheet name="Overview" sheetId="20" r:id="rId1"/>
    <sheet name="Sludge Enhancement" sheetId="3" r:id="rId2"/>
    <sheet name="Resilience (water)" sheetId="11" r:id="rId3"/>
    <sheet name="Resillience (water recycling)" sheetId="19" r:id="rId4"/>
    <sheet name="SEMD" sheetId="12" r:id="rId5"/>
    <sheet name="RWD - Nitrate" sheetId="5" r:id="rId6"/>
    <sheet name="RWD - PFAS" sheetId="6" r:id="rId7"/>
    <sheet name="Increased FFT" sheetId="8" r:id="rId8"/>
    <sheet name="Microbiological Summary " sheetId="17" r:id="rId9"/>
    <sheet name="Microbiological Cost Breakdown" sheetId="10" r:id="rId10"/>
    <sheet name="Microbiological CBA" sheetId="15" r:id="rId11"/>
    <sheet name="Supply side improvements" sheetId="4" r:id="rId12"/>
    <sheet name="Nutrient Removal Cost Breakdown" sheetId="18" r:id="rId13"/>
    <sheet name="Nutrient and Sanitary (CBA)" sheetId="14" r:id="rId14"/>
  </sheets>
  <definedNames>
    <definedName name="_xlnm._FilterDatabase" localSheetId="10" hidden="1">'Microbiological CBA'!$B$7:$V$33</definedName>
    <definedName name="_xlnm._FilterDatabase" localSheetId="8" hidden="1">'Microbiological Summary '!$A$3:$AH$29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51" i="19" l="1"/>
  <c r="F356" i="19" s="1"/>
  <c r="F331" i="19"/>
  <c r="F336" i="19" s="1"/>
  <c r="F315" i="19"/>
  <c r="F320" i="19" s="1"/>
  <c r="F296" i="19"/>
  <c r="F301" i="19"/>
  <c r="F280" i="19"/>
  <c r="F275" i="19"/>
  <c r="F250" i="19"/>
  <c r="F254" i="19" s="1"/>
  <c r="F228" i="19"/>
  <c r="F233" i="19" s="1"/>
  <c r="F284" i="19" l="1"/>
  <c r="F212" i="19" l="1"/>
  <c r="F206" i="19"/>
  <c r="F184" i="19"/>
  <c r="F179" i="19"/>
  <c r="F154" i="19"/>
  <c r="F147" i="19"/>
  <c r="F116" i="19"/>
  <c r="F120" i="19" s="1"/>
  <c r="F98" i="19"/>
  <c r="F93" i="19"/>
  <c r="F68" i="19"/>
  <c r="F55" i="19"/>
  <c r="F72" i="19" s="1"/>
  <c r="F31" i="19"/>
  <c r="F18" i="19"/>
  <c r="F35" i="19" s="1"/>
  <c r="F216" i="19" l="1"/>
  <c r="F188" i="19"/>
  <c r="F158" i="19"/>
  <c r="F102" i="19"/>
  <c r="AB28" i="17" l="1"/>
  <c r="F785" i="10" l="1"/>
  <c r="F790" i="10" s="1"/>
  <c r="F775" i="10"/>
  <c r="F747" i="10"/>
  <c r="F743" i="10"/>
  <c r="F733" i="10"/>
  <c r="F673" i="10"/>
  <c r="F669" i="10"/>
  <c r="F653" i="10"/>
  <c r="F591" i="10"/>
  <c r="F587" i="10"/>
  <c r="F575" i="10"/>
  <c r="F1" i="10" l="1"/>
  <c r="AE28" i="17"/>
  <c r="AF28" i="17"/>
  <c r="AD28" i="17"/>
  <c r="V31" i="17" l="1"/>
  <c r="U15" i="17"/>
  <c r="R15" i="17"/>
  <c r="K15" i="17"/>
  <c r="J15" i="17"/>
  <c r="U14" i="17"/>
  <c r="R14" i="17"/>
  <c r="K14" i="17"/>
  <c r="J14" i="17"/>
  <c r="X13" i="17"/>
  <c r="U13" i="17"/>
  <c r="R13" i="17"/>
  <c r="K13" i="17"/>
  <c r="J13" i="17"/>
  <c r="T12" i="17"/>
  <c r="K12" i="17"/>
  <c r="J12" i="17"/>
  <c r="U11" i="17"/>
  <c r="R11" i="17"/>
  <c r="K11" i="17"/>
  <c r="J11" i="17"/>
  <c r="U10" i="17"/>
  <c r="R10" i="17"/>
  <c r="K10" i="17"/>
  <c r="J10" i="17"/>
  <c r="U9" i="17"/>
  <c r="R9" i="17"/>
  <c r="K9" i="17"/>
  <c r="J9" i="17"/>
  <c r="R8" i="17"/>
  <c r="T27" i="17" s="1"/>
  <c r="K8" i="17"/>
  <c r="J8" i="17"/>
  <c r="T7" i="17"/>
  <c r="K7" i="17"/>
  <c r="J7" i="17"/>
  <c r="U6" i="17"/>
  <c r="R6" i="17"/>
  <c r="K6" i="17"/>
  <c r="J6" i="17"/>
  <c r="V5" i="17"/>
  <c r="U5" i="17"/>
  <c r="T5" i="17"/>
  <c r="R5" i="17"/>
  <c r="K5" i="17"/>
  <c r="J5" i="17"/>
  <c r="AC27" i="17"/>
  <c r="AA27" i="17"/>
  <c r="AA28" i="17" s="1"/>
  <c r="Z27" i="17"/>
  <c r="Z28" i="17" s="1"/>
  <c r="V4" i="17"/>
  <c r="T4" i="17"/>
  <c r="R4" i="17"/>
  <c r="U4" i="17" s="1"/>
  <c r="K4" i="17"/>
  <c r="J4" i="17"/>
  <c r="U8" i="17" l="1"/>
  <c r="V27" i="17" s="1"/>
  <c r="T26" i="17"/>
  <c r="T29" i="17" s="1"/>
  <c r="T33" i="17" s="1"/>
  <c r="V26" i="17"/>
  <c r="V29" i="17" s="1"/>
  <c r="V33" i="17" s="1"/>
  <c r="F420" i="12" l="1"/>
  <c r="F417" i="12"/>
  <c r="F422" i="12" s="1"/>
  <c r="F387" i="12"/>
  <c r="F384" i="12"/>
  <c r="F389" i="12" s="1"/>
  <c r="F338" i="12"/>
  <c r="F343" i="12" s="1"/>
  <c r="F304" i="12"/>
  <c r="F309" i="12" s="1"/>
  <c r="F270" i="12"/>
  <c r="F275" i="12" s="1"/>
  <c r="F236" i="12"/>
  <c r="F241" i="12" s="1"/>
  <c r="F208" i="12"/>
  <c r="F203" i="12"/>
  <c r="F169" i="12"/>
  <c r="F174" i="12" s="1"/>
  <c r="F136" i="12"/>
  <c r="F141" i="12" s="1"/>
  <c r="F102" i="12"/>
  <c r="F107" i="12" s="1"/>
  <c r="F69" i="12"/>
  <c r="F74" i="12" s="1"/>
  <c r="F37" i="12"/>
  <c r="F42" i="12" s="1"/>
  <c r="F9" i="12"/>
  <c r="E581" i="11" l="1"/>
  <c r="E575" i="11"/>
  <c r="E565" i="11"/>
  <c r="E561" i="11"/>
  <c r="E549" i="11"/>
  <c r="E519" i="11"/>
  <c r="E515" i="11"/>
  <c r="E510" i="11"/>
  <c r="E485" i="11"/>
  <c r="E476" i="11"/>
  <c r="E452" i="11"/>
  <c r="E430" i="11"/>
  <c r="E426" i="11"/>
  <c r="E418" i="11"/>
  <c r="E396" i="11"/>
  <c r="E392" i="11"/>
  <c r="E384" i="11"/>
  <c r="E363" i="11"/>
  <c r="E359" i="11"/>
  <c r="E352" i="11"/>
  <c r="E339" i="11"/>
  <c r="E335" i="11"/>
  <c r="E327" i="11"/>
  <c r="E314" i="11"/>
  <c r="E310" i="11"/>
  <c r="E302" i="11"/>
  <c r="E288" i="11"/>
  <c r="E284" i="11"/>
  <c r="E276" i="11"/>
  <c r="E254" i="11"/>
  <c r="E250" i="11"/>
  <c r="E242" i="11"/>
  <c r="E101" i="11"/>
  <c r="E97" i="11"/>
  <c r="E89" i="11"/>
  <c r="E30" i="11"/>
  <c r="E22" i="11"/>
  <c r="G528" i="10" l="1"/>
  <c r="G517" i="10"/>
  <c r="G532" i="10" s="1"/>
  <c r="G480" i="10"/>
  <c r="G476" i="10"/>
  <c r="G464" i="10"/>
  <c r="G421" i="10"/>
  <c r="G425" i="10" s="1"/>
  <c r="G408" i="10"/>
  <c r="G256" i="10"/>
  <c r="G245" i="10"/>
  <c r="G260" i="10" s="1"/>
  <c r="G191" i="10"/>
  <c r="G181" i="10"/>
  <c r="G195" i="10" s="1"/>
  <c r="G127" i="10"/>
  <c r="G117" i="10"/>
  <c r="G131" i="10" s="1"/>
  <c r="F569" i="4" l="1"/>
  <c r="F570" i="4"/>
  <c r="F577" i="4" s="1"/>
  <c r="F571" i="4"/>
  <c r="F572" i="4"/>
  <c r="F573" i="4"/>
  <c r="F574" i="4"/>
  <c r="F566" i="4"/>
  <c r="F567" i="4"/>
  <c r="F560" i="4"/>
  <c r="F499" i="4"/>
  <c r="F491" i="4"/>
  <c r="F465" i="4"/>
  <c r="F469" i="4" s="1"/>
  <c r="F457" i="4"/>
  <c r="F426" i="4"/>
  <c r="F431" i="4" s="1"/>
  <c r="F374" i="4"/>
  <c r="F366" i="4"/>
  <c r="F336" i="4"/>
  <c r="F340" i="4" s="1"/>
  <c r="F328" i="4"/>
  <c r="F298" i="4"/>
  <c r="F290" i="4"/>
  <c r="F260" i="4"/>
  <c r="F252" i="4"/>
  <c r="F222" i="4"/>
  <c r="F214" i="4"/>
  <c r="F302" i="4" l="1"/>
  <c r="F503" i="4"/>
  <c r="F226" i="4"/>
  <c r="F378" i="4"/>
  <c r="F264" i="4"/>
  <c r="F581" i="4"/>
  <c r="H338" i="6" l="1"/>
  <c r="H336" i="6"/>
  <c r="H335" i="6"/>
  <c r="H334" i="6"/>
  <c r="K329" i="6"/>
  <c r="H328" i="6"/>
  <c r="G328" i="6"/>
  <c r="H327" i="6"/>
  <c r="G327" i="6"/>
  <c r="H326" i="6"/>
  <c r="G326" i="6"/>
  <c r="H325" i="6"/>
  <c r="G325" i="6"/>
  <c r="H324" i="6"/>
  <c r="G324" i="6"/>
  <c r="H323" i="6"/>
  <c r="G323" i="6"/>
  <c r="H322" i="6"/>
  <c r="G322" i="6"/>
  <c r="H321" i="6"/>
  <c r="G321" i="6"/>
  <c r="H320" i="6"/>
  <c r="G320" i="6"/>
  <c r="H319" i="6"/>
  <c r="G319" i="6"/>
  <c r="H318" i="6"/>
  <c r="G318" i="6"/>
  <c r="H317" i="6"/>
  <c r="G317" i="6"/>
  <c r="H316" i="6"/>
  <c r="G316" i="6"/>
  <c r="H315" i="6"/>
  <c r="G315" i="6"/>
  <c r="H314" i="6"/>
  <c r="G314" i="6"/>
  <c r="H313" i="6"/>
  <c r="G313" i="6"/>
  <c r="H312" i="6"/>
  <c r="G312" i="6"/>
  <c r="H311" i="6"/>
  <c r="G311" i="6"/>
  <c r="H310" i="6"/>
  <c r="G310" i="6"/>
  <c r="H309" i="6"/>
  <c r="G309" i="6"/>
  <c r="H308" i="6"/>
  <c r="G308" i="6"/>
  <c r="G329" i="6" s="1"/>
  <c r="F297" i="6"/>
  <c r="F284" i="6"/>
  <c r="F301" i="6" s="1"/>
  <c r="F236" i="6"/>
  <c r="F232" i="6"/>
  <c r="F222" i="6"/>
  <c r="F184" i="4"/>
  <c r="F176" i="4"/>
  <c r="F188" i="4" s="1"/>
  <c r="F146" i="4"/>
  <c r="F150" i="4" s="1"/>
  <c r="F138" i="4"/>
  <c r="F108" i="4"/>
  <c r="F100" i="4"/>
  <c r="F165" i="6"/>
  <c r="F159" i="6"/>
  <c r="F168" i="6" s="1"/>
  <c r="F125" i="6"/>
  <c r="F121" i="6"/>
  <c r="F112" i="6"/>
  <c r="F59" i="6"/>
  <c r="F50" i="6"/>
  <c r="F62" i="6" s="1"/>
  <c r="F112" i="4" l="1"/>
  <c r="F112" i="3"/>
  <c r="F28" i="3"/>
  <c r="F102" i="3" s="1"/>
  <c r="F116" i="3" s="1"/>
  <c r="G138" i="5" l="1"/>
  <c r="G134" i="5"/>
  <c r="G124" i="5"/>
  <c r="F83" i="5"/>
  <c r="F79" i="5"/>
  <c r="F65" i="5"/>
  <c r="F75" i="4" l="1"/>
  <c r="F71" i="4"/>
  <c r="F63" i="4"/>
  <c r="F37" i="4"/>
  <c r="F33" i="4"/>
  <c r="F2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9" authorId="0" shapeId="0" xr:uid="{65246A6E-2891-40A5-9DA8-3F500CE16687}">
      <text>
        <r>
          <rPr>
            <sz val="9"/>
            <color indexed="81"/>
            <rFont val="Tahoma"/>
            <family val="2"/>
          </rPr>
          <t xml:space="preserve">
Inland </t>
        </r>
      </text>
    </comment>
    <comment ref="C12" authorId="0" shapeId="0" xr:uid="{ABC8EF6F-55C3-4D87-92BE-EA35D6F5E274}">
      <text>
        <r>
          <rPr>
            <sz val="9"/>
            <color indexed="81"/>
            <rFont val="Tahoma"/>
            <family val="2"/>
          </rPr>
          <t xml:space="preserve">
Inland </t>
        </r>
      </text>
    </comment>
    <comment ref="C15" authorId="0" shapeId="0" xr:uid="{F4DFC495-573F-4A52-846D-283D1DB2F696}">
      <text>
        <r>
          <rPr>
            <sz val="9"/>
            <color indexed="81"/>
            <rFont val="Tahoma"/>
            <family val="2"/>
          </rPr>
          <t xml:space="preserve">
Inland </t>
        </r>
      </text>
    </comment>
  </commentList>
</comments>
</file>

<file path=xl/sharedStrings.xml><?xml version="1.0" encoding="utf-8"?>
<sst xmlns="http://schemas.openxmlformats.org/spreadsheetml/2006/main" count="11543" uniqueCount="1453">
  <si>
    <t>Relevant document</t>
  </si>
  <si>
    <t>Section</t>
  </si>
  <si>
    <t>8.3.3</t>
  </si>
  <si>
    <t>9.4.1</t>
  </si>
  <si>
    <t>10.3.3</t>
  </si>
  <si>
    <t>11.3.2, 11.3.3</t>
  </si>
  <si>
    <t>6.3.2</t>
  </si>
  <si>
    <t>6.3.3</t>
  </si>
  <si>
    <t>3.3.3</t>
  </si>
  <si>
    <t>3.3.1</t>
  </si>
  <si>
    <t> the cost show are total costs including Labour, Plant, materials and prelims, Location factors and On costs</t>
  </si>
  <si>
    <t>Investment ID</t>
  </si>
  <si>
    <t>I033831</t>
  </si>
  <si>
    <t xml:space="preserve">Investment Title </t>
  </si>
  <si>
    <t>Regional sludge treatment capacity</t>
  </si>
  <si>
    <t>Name</t>
  </si>
  <si>
    <t>Functional Location</t>
  </si>
  <si>
    <t>Quantity</t>
  </si>
  <si>
    <t>Source</t>
  </si>
  <si>
    <t>Capital Cost</t>
  </si>
  <si>
    <t>Attribute</t>
  </si>
  <si>
    <t xml:space="preserve">Value </t>
  </si>
  <si>
    <t xml:space="preserve">Unit of measure </t>
  </si>
  <si>
    <t>Pumps, Raw Sewage/Unthickened Sludge - M&amp;E</t>
  </si>
  <si>
    <t>2A - Catchment Pumping</t>
  </si>
  <si>
    <t>New</t>
  </si>
  <si>
    <t>Total Installed Power</t>
  </si>
  <si>
    <t>kW</t>
  </si>
  <si>
    <t>Pumping Stations, Interprocess - Civil</t>
  </si>
  <si>
    <t>Pumps, Raw Sewage/Unthickened Sludge - M&amp;E &lt;#2&gt;</t>
  </si>
  <si>
    <t>Pumping Stations, Interprocess - Civil &lt;#2&gt;</t>
  </si>
  <si>
    <t>Pumping Stations, Interprocess - Civil &lt;#3&gt;</t>
  </si>
  <si>
    <t>Pumps, Thickened Sludge - M&amp;E</t>
  </si>
  <si>
    <t>Pumps, Raw Sewage/Unthickened Sludge - M&amp;E &lt;#3&gt;</t>
  </si>
  <si>
    <t>Pumps, Thickened Sludge - M&amp;E &lt;#2&gt;</t>
  </si>
  <si>
    <t>Aeration, Fine Bubble Diffusers</t>
  </si>
  <si>
    <t>2D - Primary Treatment</t>
  </si>
  <si>
    <t>Total Volume</t>
  </si>
  <si>
    <t>m3</t>
  </si>
  <si>
    <t>Aeration Tanks, Rectangular - Civil</t>
  </si>
  <si>
    <t>Aeration Tanks, Rectangular - Civil &lt;#2&gt;</t>
  </si>
  <si>
    <t>Phosphate Removal</t>
  </si>
  <si>
    <t>Flow</t>
  </si>
  <si>
    <t>m3/d</t>
  </si>
  <si>
    <t>Final Tanks Scrapers, Circular - M&amp;E</t>
  </si>
  <si>
    <t>2E - Secondary Treatment</t>
  </si>
  <si>
    <t>Final Tanks, Circular - Civil</t>
  </si>
  <si>
    <t>Sludge Mixers - M&amp;E</t>
  </si>
  <si>
    <t>2F - Sludge Handling</t>
  </si>
  <si>
    <t>Sludge Tanks, Pre-Fabricated, Circular - Civil</t>
  </si>
  <si>
    <t>Sludge Thickening Beltpresses - M&amp;E</t>
  </si>
  <si>
    <t>Sludge Production</t>
  </si>
  <si>
    <t>TDS/year</t>
  </si>
  <si>
    <t>Sludge Tanks, Pre-Fabricated, Circular - Civil &lt;#2&gt;</t>
  </si>
  <si>
    <t>2G - Sludge Centre</t>
  </si>
  <si>
    <t>Thermal Hydrolysis</t>
  </si>
  <si>
    <t>Cake Slab - Civil</t>
  </si>
  <si>
    <t>Surface Area</t>
  </si>
  <si>
    <t>m2</t>
  </si>
  <si>
    <t>Sludge Mixers - M&amp;E &lt;#2&gt;</t>
  </si>
  <si>
    <t>Sludge Dewatering Centrifuges - M&amp;E</t>
  </si>
  <si>
    <t>Digestion</t>
  </si>
  <si>
    <t>Cake Slab - Civil &lt;#2&gt;</t>
  </si>
  <si>
    <t>Ultrasonic Level</t>
  </si>
  <si>
    <t>CET - Centrate Treatment</t>
  </si>
  <si>
    <t>Number</t>
  </si>
  <si>
    <t>Temperature Monitor</t>
  </si>
  <si>
    <t>Different. Pres Flow</t>
  </si>
  <si>
    <t>Diameter</t>
  </si>
  <si>
    <t>mm</t>
  </si>
  <si>
    <t>Direct Online Starter</t>
  </si>
  <si>
    <t>Power</t>
  </si>
  <si>
    <t>PLC &lt;#2&gt;</t>
  </si>
  <si>
    <t>In/Out cards</t>
  </si>
  <si>
    <t>Heat Exchanger</t>
  </si>
  <si>
    <t>Rated Heat Transfer</t>
  </si>
  <si>
    <t>Gate Valve</t>
  </si>
  <si>
    <t>Impellor Mixer</t>
  </si>
  <si>
    <t>Rigid Pipework &lt;#5&gt;</t>
  </si>
  <si>
    <t>Length</t>
  </si>
  <si>
    <t>m</t>
  </si>
  <si>
    <t>Gas Holder</t>
  </si>
  <si>
    <t>CHP - CHP Plant</t>
  </si>
  <si>
    <t>Probes (Level)</t>
  </si>
  <si>
    <t>Rigid Pipework &lt;#2&gt;</t>
  </si>
  <si>
    <t>Flare Stack</t>
  </si>
  <si>
    <t>Height</t>
  </si>
  <si>
    <t>Screw Compressor &lt;#2&gt;</t>
  </si>
  <si>
    <t>Rigid Pipework &lt;#4&gt;</t>
  </si>
  <si>
    <t>Transformer</t>
  </si>
  <si>
    <t>ELE - Electrical Distribution</t>
  </si>
  <si>
    <t>Capacity</t>
  </si>
  <si>
    <t>Scada</t>
  </si>
  <si>
    <t>SBS - Site Services</t>
  </si>
  <si>
    <t>Memory Capacity</t>
  </si>
  <si>
    <t>GB</t>
  </si>
  <si>
    <t>Store</t>
  </si>
  <si>
    <t>Footprint Area</t>
  </si>
  <si>
    <t>Hardstanding Area</t>
  </si>
  <si>
    <t>External Site Lighting</t>
  </si>
  <si>
    <t>Type</t>
  </si>
  <si>
    <t>Flood Lighting On Columns</t>
  </si>
  <si>
    <t>External Site Lighting &lt;#2&gt;</t>
  </si>
  <si>
    <t>Street Light</t>
  </si>
  <si>
    <t>External Site Lighting &lt;#3&gt;</t>
  </si>
  <si>
    <t>Lighting Fixed On Buildings</t>
  </si>
  <si>
    <t>Gate (Elec) &lt;#2&gt;</t>
  </si>
  <si>
    <t>Width</t>
  </si>
  <si>
    <t>Footpath</t>
  </si>
  <si>
    <t>Area</t>
  </si>
  <si>
    <t>Fan</t>
  </si>
  <si>
    <t>Hardstanding Area &lt;#2&gt;</t>
  </si>
  <si>
    <t>Chamber</t>
  </si>
  <si>
    <t>Hydraulic Pack</t>
  </si>
  <si>
    <t>SLD - Sludge Dewatering</t>
  </si>
  <si>
    <t>Horizontal Sliding Frame</t>
  </si>
  <si>
    <t>Floor Frame Area</t>
  </si>
  <si>
    <t>Steps</t>
  </si>
  <si>
    <t>Steps &lt;#2&gt;</t>
  </si>
  <si>
    <t>PLC &lt;#3&gt;</t>
  </si>
  <si>
    <t>Screw/Auger Conveyor</t>
  </si>
  <si>
    <t>Screw Diameter</t>
  </si>
  <si>
    <t>Screw/Auger Conveyor &lt;#2&gt;</t>
  </si>
  <si>
    <t>Odour Control</t>
  </si>
  <si>
    <t>SS - Site Services</t>
  </si>
  <si>
    <t>Air Flow</t>
  </si>
  <si>
    <t>m3/hr</t>
  </si>
  <si>
    <t>Kiosks</t>
  </si>
  <si>
    <t>Site Security CCTV</t>
  </si>
  <si>
    <t>Number of Camera</t>
  </si>
  <si>
    <t>Buildings</t>
  </si>
  <si>
    <t>Roads</t>
  </si>
  <si>
    <t>Landscaping</t>
  </si>
  <si>
    <t>Washwater Pumping Stations</t>
  </si>
  <si>
    <t>Washwater Pressure Pipelines</t>
  </si>
  <si>
    <t>Boundary Fencing</t>
  </si>
  <si>
    <t>Buildings &lt;#2&gt;</t>
  </si>
  <si>
    <t>Buildings &lt;#3&gt;</t>
  </si>
  <si>
    <t>Buildings &lt;#4&gt;</t>
  </si>
  <si>
    <t>Boundary Fencing &lt;#2&gt;</t>
  </si>
  <si>
    <t>Telemetry</t>
  </si>
  <si>
    <t>Kiosks &lt;#2&gt;</t>
  </si>
  <si>
    <t>Odour Control &lt;#2&gt;</t>
  </si>
  <si>
    <t>Biodiversity Net Gain</t>
  </si>
  <si>
    <t>Number of Units</t>
  </si>
  <si>
    <t>Closed Round Tank (Level Floor)</t>
  </si>
  <si>
    <t>SST - Sludge Storage</t>
  </si>
  <si>
    <t>Rigid Pipework &lt;#6&gt;</t>
  </si>
  <si>
    <t>TSS - Treated Sludge Storage</t>
  </si>
  <si>
    <t>Rigid Pipework &lt;#7&gt;</t>
  </si>
  <si>
    <t>Barrier</t>
  </si>
  <si>
    <t>Fixed Gas Monitor</t>
  </si>
  <si>
    <t>Closed Round Tank (Conical Floor)</t>
  </si>
  <si>
    <t>TWR - Tanker Waste Reception</t>
  </si>
  <si>
    <t>Walkway</t>
  </si>
  <si>
    <t>Handrail</t>
  </si>
  <si>
    <t>Ladder</t>
  </si>
  <si>
    <t>Platform</t>
  </si>
  <si>
    <t>Induction (LV)</t>
  </si>
  <si>
    <t>Star Delta Starter</t>
  </si>
  <si>
    <t>Helical Rotor (Progressive Cavity)</t>
  </si>
  <si>
    <t>Pump Rating</t>
  </si>
  <si>
    <t>Strainpress</t>
  </si>
  <si>
    <t>l/s</t>
  </si>
  <si>
    <t xml:space="preserve">Total Asset direct  costs </t>
  </si>
  <si>
    <t>EPR Permit Application</t>
  </si>
  <si>
    <t>Site Wide Electrical Distibution</t>
  </si>
  <si>
    <t>Location Factors</t>
  </si>
  <si>
    <t>  Does the site have poor ground conditions - does it need piling?</t>
  </si>
  <si>
    <t>  Does the solution require an extensive planning effort?</t>
  </si>
  <si>
    <t>  Does the statutory power supply need upgrading?</t>
  </si>
  <si>
    <t>  Is an Environmental Impact Assessment (EIA) report required?</t>
  </si>
  <si>
    <t>  Is existing site demolition / enabling works required to allow the solutions to be realised?</t>
  </si>
  <si>
    <t>Total Location Factor Costs</t>
  </si>
  <si>
    <t>On Cost</t>
  </si>
  <si>
    <t>Grand Total</t>
  </si>
  <si>
    <t>Investment Code</t>
  </si>
  <si>
    <t> I010479</t>
  </si>
  <si>
    <t>Investment Title</t>
  </si>
  <si>
    <t xml:space="preserve"> Bramford no.1 Flooding</t>
  </si>
  <si>
    <t>Activity Type</t>
  </si>
  <si>
    <t>Capital Cost (£)</t>
  </si>
  <si>
    <t>Value</t>
  </si>
  <si>
    <t>Unity of Measurement</t>
  </si>
  <si>
    <t>BRM1WA-1A-BOR</t>
  </si>
  <si>
    <t xml:space="preserve">Area </t>
  </si>
  <si>
    <t>Cabling Ducting</t>
  </si>
  <si>
    <t>Length (m)</t>
  </si>
  <si>
    <t>Rigid Pipework</t>
  </si>
  <si>
    <t>Diameter (mm)</t>
  </si>
  <si>
    <t>B/H Rising Main 1 Borehole Pump 1</t>
  </si>
  <si>
    <t>BRAMWW-1A-BOR-PS01-BHR001</t>
  </si>
  <si>
    <t>Replacement</t>
  </si>
  <si>
    <t>Borehole Pump 1</t>
  </si>
  <si>
    <t>BRAMWW-1A-BOR-PS01-BHP001</t>
  </si>
  <si>
    <t>Pump Rating (kW)</t>
  </si>
  <si>
    <t>Air Release Valve</t>
  </si>
  <si>
    <t>Nominal Bore (mm)</t>
  </si>
  <si>
    <t>Air Release Valve 1 Borehole Pump 1</t>
  </si>
  <si>
    <t>BRAMWW-1A-BOR-PS01-ARV001</t>
  </si>
  <si>
    <t>Non Return Valve 1 Borehole Pump 1</t>
  </si>
  <si>
    <t>BRAMWW-1A-BOR-PS01-NRV001</t>
  </si>
  <si>
    <t>Sample Tap</t>
  </si>
  <si>
    <t>qty</t>
  </si>
  <si>
    <t>unit</t>
  </si>
  <si>
    <t>Starter Panel - BH Pump 1</t>
  </si>
  <si>
    <t>BRAMWW-1A-BOR-PS01-STA001</t>
  </si>
  <si>
    <t>Refurbishment</t>
  </si>
  <si>
    <t>Installed Power (kW)</t>
  </si>
  <si>
    <t>Level Monitor 1 Borehole</t>
  </si>
  <si>
    <t>BRAMWW-1A-BOR-PS01-LEV001</t>
  </si>
  <si>
    <t>Borehole Headplate</t>
  </si>
  <si>
    <t>Borehole Diameter (mm)</t>
  </si>
  <si>
    <t>BRM1WA-SS</t>
  </si>
  <si>
    <t xml:space="preserve">I010481 </t>
  </si>
  <si>
    <t>Bramford no.2 Flooding</t>
  </si>
  <si>
    <t>AW_W_NI-1A-BOR</t>
  </si>
  <si>
    <t>BRM2WA-1A-BOR</t>
  </si>
  <si>
    <t>each</t>
  </si>
  <si>
    <t>Magflow</t>
  </si>
  <si>
    <t>Kiosks -LPBC3</t>
  </si>
  <si>
    <t>  Site wide Electrical Distribution</t>
  </si>
  <si>
    <t>I010494</t>
  </si>
  <si>
    <t xml:space="preserve"> Westerfield BH 2 Flooding</t>
  </si>
  <si>
    <t>BH Rising Main - BH Pump 2</t>
  </si>
  <si>
    <t>WESTBS-1A-BOR-PS02-BHR002</t>
  </si>
  <si>
    <t>Air Release Valve - BH Pump 2</t>
  </si>
  <si>
    <t>WESTBS-1A-BOR-PS02-ARV002</t>
  </si>
  <si>
    <t>Check Valve</t>
  </si>
  <si>
    <t>Non Return Valve - BH Pump 2</t>
  </si>
  <si>
    <t>WESTBS-1A-BOR-PS02-NRV002</t>
  </si>
  <si>
    <t>WES2WA-1A-BOR</t>
  </si>
  <si>
    <t>Pressure Monitor</t>
  </si>
  <si>
    <t>Pressure Gauge</t>
  </si>
  <si>
    <t>Borehole Backfill</t>
  </si>
  <si>
    <t>BOR - Borehole Abstraction</t>
  </si>
  <si>
    <t>Borehole Volume</t>
  </si>
  <si>
    <t>Depth (m)</t>
  </si>
  <si>
    <t>Location</t>
  </si>
  <si>
    <t>I010498</t>
  </si>
  <si>
    <t xml:space="preserve"> West Bradenham 2 Flooding</t>
  </si>
  <si>
    <t>WBD2WA-1A-BOR</t>
  </si>
  <si>
    <t>BH Rising Main - H Pump 2 P2/01</t>
  </si>
  <si>
    <t>WBRNWW-1A-BOR-PS01-BHR001</t>
  </si>
  <si>
    <t>Air Release Valve - Bh Pump 2</t>
  </si>
  <si>
    <t>WBRNWW-1A-BOR-PS01-ARV001</t>
  </si>
  <si>
    <t>Process Valve - BH Pump 2 P2/01</t>
  </si>
  <si>
    <t>WBRNWW-1A-BOR-PS01-PCV001</t>
  </si>
  <si>
    <t>Non Return Valve - BH Pump 2 P2/01</t>
  </si>
  <si>
    <t>WBRNWW-1A-BOR-PS01-NRV001</t>
  </si>
  <si>
    <t>Flow Switch</t>
  </si>
  <si>
    <t>Flow Switch &lt;#2&gt;</t>
  </si>
  <si>
    <t>Level Monitor - Borehole 2</t>
  </si>
  <si>
    <t>WBRNWW-1A-BOR-PS01-LEV001</t>
  </si>
  <si>
    <t>Pressure Monitor - Borehole Pmp 2 (2/01)</t>
  </si>
  <si>
    <t>WBRNWW-1A-BOR-PS01-PRE001</t>
  </si>
  <si>
    <t> I010504</t>
  </si>
  <si>
    <t xml:space="preserve"> Wellington A Flooding</t>
  </si>
  <si>
    <t>AW_W_NI-1A-RAB</t>
  </si>
  <si>
    <t>MTHABS-1A-BOR</t>
  </si>
  <si>
    <t>Kiosk</t>
  </si>
  <si>
    <t>AW_W_NI-SS-SBS</t>
  </si>
  <si>
    <t>MTHABS-1A-BOR-PS01-BHR001</t>
  </si>
  <si>
    <t>MTHABS-1A-BOR-PS01-ARV001</t>
  </si>
  <si>
    <t>MTHABS-1A-BOR-PV01-NRV</t>
  </si>
  <si>
    <t>MTHABS-1A-BOR-PS01-NRV001</t>
  </si>
  <si>
    <t>Level Controller - Borehole Low Level</t>
  </si>
  <si>
    <t>MTHABS-1A-BOR-PC01-LEC001</t>
  </si>
  <si>
    <t>Lars Flowmeter 1</t>
  </si>
  <si>
    <t>MTHABS-1A-BOR-PM01-LAR002</t>
  </si>
  <si>
    <t>Level Monitor 2 Borehole Depth</t>
  </si>
  <si>
    <t>MTHABS-1A-BOR-PS01-LEV002</t>
  </si>
  <si>
    <t>I018463</t>
  </si>
  <si>
    <t xml:space="preserve"> Swaton no.1 Borehole Flooding</t>
  </si>
  <si>
    <t>Flap Valve</t>
  </si>
  <si>
    <t>SWA1WA-1A-BOR</t>
  </si>
  <si>
    <t>Water Main &lt;#2&gt;</t>
  </si>
  <si>
    <t>AW_W_I</t>
  </si>
  <si>
    <t>Depth (mm)</t>
  </si>
  <si>
    <t>Length in Field (m)</t>
  </si>
  <si>
    <t>Water Main</t>
  </si>
  <si>
    <t>Length in Type 3/4 Reinstatement (m)</t>
  </si>
  <si>
    <t>Kiosks LPBC4</t>
  </si>
  <si>
    <t>SWA1WA-SS</t>
  </si>
  <si>
    <t>Area (m2)</t>
  </si>
  <si>
    <t>Number of telemetry outstations</t>
  </si>
  <si>
    <t>Number of Telemetry Outstations</t>
  </si>
  <si>
    <t>Fire Alarm Cntrl Pan</t>
  </si>
  <si>
    <t>BLD - BUILDING</t>
  </si>
  <si>
    <t>Building floor area protected</t>
  </si>
  <si>
    <t>Fixed Fire Suppression Cylinder</t>
  </si>
  <si>
    <t>Number of cylinders</t>
  </si>
  <si>
    <t>Gate (Mech)</t>
  </si>
  <si>
    <t>Width (m)</t>
  </si>
  <si>
    <t>Height (mm)</t>
  </si>
  <si>
    <t>Biodiversity Units</t>
  </si>
  <si>
    <t>Borehole Shafts</t>
  </si>
  <si>
    <t>1A - Abstraction</t>
  </si>
  <si>
    <t>Shaft Depth (m)</t>
  </si>
  <si>
    <t>Borehole Pumps</t>
  </si>
  <si>
    <t>Total Installed Power (inc standby) (kW)</t>
  </si>
  <si>
    <t>  Are access amendments required at the site to enable the works to be carried out?</t>
  </si>
  <si>
    <t>  Do AWS need to purchase / rent additional land to enable the scheme to be delivered?</t>
  </si>
  <si>
    <t>I019070</t>
  </si>
  <si>
    <t xml:space="preserve"> Beck Row Flooding</t>
  </si>
  <si>
    <t>BECKWW-1A-BOR</t>
  </si>
  <si>
    <t>Height (m)</t>
  </si>
  <si>
    <t>BECKWW-1A-BOR-PS01-BHR01</t>
  </si>
  <si>
    <t>BECKWW-1A-BOR-PS01-BHR?01</t>
  </si>
  <si>
    <t>Process Valve 1 Borehole Pump 1</t>
  </si>
  <si>
    <t>BECKWW-1A-BOR-PS01-PCV001</t>
  </si>
  <si>
    <t>BECKWW-1A-BOR-PS01-NRV001</t>
  </si>
  <si>
    <t>  Large Building Refurbishments (150-2000m2 Footprint)</t>
  </si>
  <si>
    <t> I023214</t>
  </si>
  <si>
    <t xml:space="preserve"> Denton Lodge Borehole Flooding</t>
  </si>
  <si>
    <t>Air Release Valve &lt;#2&gt;</t>
  </si>
  <si>
    <t>I040210</t>
  </si>
  <si>
    <t xml:space="preserve"> CV Regional Overheating Protection RW</t>
  </si>
  <si>
    <t>Vent</t>
  </si>
  <si>
    <t>Vent Area (m2)</t>
  </si>
  <si>
    <t>PLC</t>
  </si>
  <si>
    <t>In/Out Cards (number)</t>
  </si>
  <si>
    <t>Temperature Switch</t>
  </si>
  <si>
    <t xml:space="preserve">qty </t>
  </si>
  <si>
    <t>I040278</t>
  </si>
  <si>
    <t xml:space="preserve"> CV - Reg Temp Related Asset Failure WTW</t>
  </si>
  <si>
    <t>  Medium Building Refurbishments (30-150m2 Footprint)</t>
  </si>
  <si>
    <t>I040279</t>
  </si>
  <si>
    <t xml:space="preserve"> CV - Region Temp Related Asset Failure TWD</t>
  </si>
  <si>
    <t>  Small Building Refurbishments (1-30m2 Footprint)</t>
  </si>
  <si>
    <t>I040459</t>
  </si>
  <si>
    <t xml:space="preserve"> Hillington Chalk 1 Flooding</t>
  </si>
  <si>
    <t>I040461</t>
  </si>
  <si>
    <t xml:space="preserve"> Hillington Chalk 2 Flooding</t>
  </si>
  <si>
    <t>Kiosks-LPBC4</t>
  </si>
  <si>
    <t>I040474</t>
  </si>
  <si>
    <t xml:space="preserve"> Southfields Bore 2 Flooding</t>
  </si>
  <si>
    <t>Borehole Backfill &lt;#2&gt;</t>
  </si>
  <si>
    <t>  Borehole Volume</t>
  </si>
  <si>
    <t>  Depth</t>
  </si>
  <si>
    <t xml:space="preserve">I040759 </t>
  </si>
  <si>
    <t>Wellington Plantation B Flooding</t>
  </si>
  <si>
    <t>Footprint Area (m2)</t>
  </si>
  <si>
    <t>MTHABS-1A-BOR-PV01-NRV???</t>
  </si>
  <si>
    <t>I040761</t>
  </si>
  <si>
    <t xml:space="preserve"> Wellington Plantation D Flooding</t>
  </si>
  <si>
    <t>I028753</t>
  </si>
  <si>
    <t xml:space="preserve"> NTB18b Bacton 50MLD Supply (d13)</t>
  </si>
  <si>
    <t>01 - AW Water Infra</t>
  </si>
  <si>
    <t>Length in Verge/Unmade (m)</t>
  </si>
  <si>
    <t>Length in Path (m)</t>
  </si>
  <si>
    <t>Water Main &lt;#3&gt;</t>
  </si>
  <si>
    <t>Length of Microtunnelling (m)</t>
  </si>
  <si>
    <t>Telemetry &lt;#2&gt;</t>
  </si>
  <si>
    <t>Standby Generation &lt;#2&gt;</t>
  </si>
  <si>
    <t>Total Installed Power (kW)</t>
  </si>
  <si>
    <t>Landscaping &lt;#2&gt;</t>
  </si>
  <si>
    <t>Roads &lt;#2&gt;</t>
  </si>
  <si>
    <t>Supply</t>
  </si>
  <si>
    <t>1H - Treated Water Pumping</t>
  </si>
  <si>
    <t>Electricity Meter</t>
  </si>
  <si>
    <t>Capacity (kW)</t>
  </si>
  <si>
    <t>Impressed Current Cath Protection</t>
  </si>
  <si>
    <t>  Are the works in a town centre/heavily congested area?</t>
  </si>
  <si>
    <t>  Do the works cross other significant infrastructure - rail lines, open water, major roads, medium and high pressure gas lines?</t>
  </si>
  <si>
    <t>  Does the site have a high water table - does it need dewatering?</t>
  </si>
  <si>
    <t>  Does the solution need modelling prior to delivery?</t>
  </si>
  <si>
    <t>  Does the solution require environmental mitigation measures to be implemented?</t>
  </si>
  <si>
    <t xml:space="preserve">I040214 </t>
  </si>
  <si>
    <t>Raw Water Monitoring</t>
  </si>
  <si>
    <t>Condition Monitoring</t>
  </si>
  <si>
    <t>Condition Monitoring &lt;#2&gt;</t>
  </si>
  <si>
    <t>I044082</t>
  </si>
  <si>
    <t>AMP 8 Anwick WRC Flood Prevention Resilience</t>
  </si>
  <si>
    <t>Unit of Measurement</t>
  </si>
  <si>
    <t>Flood Wall (including coastal defence)</t>
  </si>
  <si>
    <t>Wall Length</t>
  </si>
  <si>
    <t>Wall Height</t>
  </si>
  <si>
    <t>Flood gates</t>
  </si>
  <si>
    <t>Gate Height</t>
  </si>
  <si>
    <t>Gate Width</t>
  </si>
  <si>
    <t>Final Effluent Pumping Station</t>
  </si>
  <si>
    <t>2K - Effluent Disposal</t>
  </si>
  <si>
    <t>Usage</t>
  </si>
  <si>
    <t>Rising Main Pipework</t>
  </si>
  <si>
    <t>Units</t>
  </si>
  <si>
    <t>Telemetry Outstation</t>
  </si>
  <si>
    <t>TEL - Telemetry</t>
  </si>
  <si>
    <t>MM4</t>
  </si>
  <si>
    <t>Site Wide Electrical Distribution</t>
  </si>
  <si>
    <t>Are access amendments required at the site to enable the works to be carried out?</t>
  </si>
  <si>
    <t>Are specialist scaffolding resources required to access assets?</t>
  </si>
  <si>
    <t>Are temporary works required to keep the existing plant operational?</t>
  </si>
  <si>
    <t>Do AWS need to purchase / rent additional land to enable the scheme to be delivered?</t>
  </si>
  <si>
    <t>Does the site have a high water table - does it need dewatering?</t>
  </si>
  <si>
    <t>Does the solution need modelling prior to delivery?</t>
  </si>
  <si>
    <t>Does the solution require an extensive planning effort?</t>
  </si>
  <si>
    <t>Does the statutory power supply need upgrading?</t>
  </si>
  <si>
    <t>I044083</t>
  </si>
  <si>
    <t>AMP 8 Norton Flood Prevention</t>
  </si>
  <si>
    <t>I044006</t>
  </si>
  <si>
    <t>Offord Cluny station lane CSO storage resilience</t>
  </si>
  <si>
    <t>Collection Storage - Offline</t>
  </si>
  <si>
    <t>03 - AW Water Recycling Infra</t>
  </si>
  <si>
    <t>Volume of Storage</t>
  </si>
  <si>
    <t>Fencing</t>
  </si>
  <si>
    <t xml:space="preserve">Unit  </t>
  </si>
  <si>
    <t>Road</t>
  </si>
  <si>
    <t>Sewer - Rising Main</t>
  </si>
  <si>
    <t>Length in Verge</t>
  </si>
  <si>
    <t>Length in Road type 3/4</t>
  </si>
  <si>
    <t>Sewer - Gravity</t>
  </si>
  <si>
    <t>Length in Road Tpye 3/4</t>
  </si>
  <si>
    <t>Depth</t>
  </si>
  <si>
    <t>I043663</t>
  </si>
  <si>
    <t>Roydon Reinstate Village Pond Resilience</t>
  </si>
  <si>
    <t>NFERSC</t>
  </si>
  <si>
    <t>Volume</t>
  </si>
  <si>
    <t>Sustainable drainage systems (SuDs)</t>
  </si>
  <si>
    <t>STALSC</t>
  </si>
  <si>
    <t>Volume of Pond</t>
  </si>
  <si>
    <t>Length in Grassland</t>
  </si>
  <si>
    <t>Length in Road Type 3/4</t>
  </si>
  <si>
    <t>I043665</t>
  </si>
  <si>
    <t>Grimston Land Drainage</t>
  </si>
  <si>
    <t>Adjustment</t>
  </si>
  <si>
    <t>£3,500 per hectare. 5 hectares at Grimston and 5 hectares as Roydon</t>
  </si>
  <si>
    <t>I044005</t>
  </si>
  <si>
    <t>AMP8 Tempsford SWM Resilience</t>
  </si>
  <si>
    <t>Sewer Laterals</t>
  </si>
  <si>
    <t>Sustainable drainage systems (SuDs) &lt;#4&gt;</t>
  </si>
  <si>
    <t>Volume of downpipe disconnection</t>
  </si>
  <si>
    <t>Number of properties disconnected</t>
  </si>
  <si>
    <t>Volume of Wetland</t>
  </si>
  <si>
    <t>Does the solution require SuDS planning effort?</t>
  </si>
  <si>
    <t>Is an Environmental Impact Assessment (EIA) report required?</t>
  </si>
  <si>
    <t>I044106</t>
  </si>
  <si>
    <t>AMP8 Sutton Staithe SWM</t>
  </si>
  <si>
    <t>I044066</t>
  </si>
  <si>
    <t>AMP8 Potter Heigham SWM Resilience</t>
  </si>
  <si>
    <t>Sewer - Manhole</t>
  </si>
  <si>
    <t>I044069</t>
  </si>
  <si>
    <t>AMP8 Horning SWM</t>
  </si>
  <si>
    <t>CCTV Infra</t>
  </si>
  <si>
    <t>I044108</t>
  </si>
  <si>
    <t>AMP8 Tidal Outfall Protection</t>
  </si>
  <si>
    <t>BLK - Balancing Lakes</t>
  </si>
  <si>
    <t>Nominal Bore</t>
  </si>
  <si>
    <t>Flap Valve &lt;#2&gt;</t>
  </si>
  <si>
    <t>Flap Valve &lt;#3&gt;</t>
  </si>
  <si>
    <t>Flap Valve &lt;#4&gt;</t>
  </si>
  <si>
    <t>Flap Valve &lt;#5&gt;</t>
  </si>
  <si>
    <t>Flap Valve &lt;#6&gt;</t>
  </si>
  <si>
    <t>Flap Valve &lt;#7&gt;</t>
  </si>
  <si>
    <t>Flap Valve &lt;#8&gt;</t>
  </si>
  <si>
    <t>Flap Valve &lt;#9&gt;</t>
  </si>
  <si>
    <t>I044093</t>
  </si>
  <si>
    <t>AMP8 North Pickenham SWM</t>
  </si>
  <si>
    <t>I043996</t>
  </si>
  <si>
    <t xml:space="preserve"> St Ives Somersham Rd River Inundation Prevention Resilience</t>
  </si>
  <si>
    <t>Unit of measurement</t>
  </si>
  <si>
    <t>SIVESC</t>
  </si>
  <si>
    <t>Refurb</t>
  </si>
  <si>
    <t>Total Asset Costs</t>
  </si>
  <si>
    <t>Group Adjustments</t>
  </si>
  <si>
    <t>Total Location Factors</t>
  </si>
  <si>
    <t>Subtotal</t>
  </si>
  <si>
    <t xml:space="preserve">I043571 </t>
  </si>
  <si>
    <t>Grimston Lateral Sealing from Groundwater</t>
  </si>
  <si>
    <t>CCTV Infra &lt;#2&gt;</t>
  </si>
  <si>
    <t>GRIMSC</t>
  </si>
  <si>
    <t>Jetted</t>
  </si>
  <si>
    <t>Refurbishment (reline)</t>
  </si>
  <si>
    <t>Length in Grassland (m)</t>
  </si>
  <si>
    <t>Diameter (nominal bore) (mm)</t>
  </si>
  <si>
    <t>I043994</t>
  </si>
  <si>
    <t>Burnham Market River Inundation Prevention Resilience</t>
  </si>
  <si>
    <t>BUMKSC</t>
  </si>
  <si>
    <t>I044000</t>
  </si>
  <si>
    <t>Roydon Lateral Sealing from Groundwater resilience</t>
  </si>
  <si>
    <t>Loading</t>
  </si>
  <si>
    <t>Is existing site demolition / enabling works required to allow the solutions to be realised?</t>
  </si>
  <si>
    <t>I038882</t>
  </si>
  <si>
    <t>AMP8 Pluvial and Fluvial Flood Resilience</t>
  </si>
  <si>
    <t>AW_WR_NI-SS-SBS</t>
  </si>
  <si>
    <t>Flood Wall (including coastal defence) &lt;#4&gt;</t>
  </si>
  <si>
    <t>Flood Embankment (Earth)</t>
  </si>
  <si>
    <t>Embankment Volume</t>
  </si>
  <si>
    <t>De-mountable Barriers</t>
  </si>
  <si>
    <t>AW_WR_NI-SS-BLD</t>
  </si>
  <si>
    <t>Building Area (including perimeter)</t>
  </si>
  <si>
    <t>Barrier Width</t>
  </si>
  <si>
    <t>Water Resistant Doors</t>
  </si>
  <si>
    <t>Door Size</t>
  </si>
  <si>
    <t>Single</t>
  </si>
  <si>
    <t>I040803</t>
  </si>
  <si>
    <t>SEMD water recycling risk evaluation</t>
  </si>
  <si>
    <t>Specialist SEMD Engineering Resource</t>
  </si>
  <si>
    <t>2 FTE civil engineers over 5 years to undertake site inspections, risk assessments and programme development</t>
  </si>
  <si>
    <t>I040591</t>
  </si>
  <si>
    <t>Whitlingham STC SEMD</t>
  </si>
  <si>
    <t>Unit</t>
  </si>
  <si>
    <t>Site Security CCTV &lt;#2&gt;</t>
  </si>
  <si>
    <t>Security Alarm</t>
  </si>
  <si>
    <t>Alarm Location</t>
  </si>
  <si>
    <t>Door</t>
  </si>
  <si>
    <t>Anti Climbing</t>
  </si>
  <si>
    <t>Cabling Tray</t>
  </si>
  <si>
    <t>Gate (Mech) &lt;#2&gt;</t>
  </si>
  <si>
    <t>Security Alarm &lt;#2&gt;</t>
  </si>
  <si>
    <t>Building</t>
  </si>
  <si>
    <t>Security Locks</t>
  </si>
  <si>
    <t>Security Locks &lt;#2&gt;</t>
  </si>
  <si>
    <t>MM3X</t>
  </si>
  <si>
    <t>Wheel Clamps Adjustment. Quantity 4</t>
  </si>
  <si>
    <t>I040590</t>
  </si>
  <si>
    <t>Pyewipe STC SEMD</t>
  </si>
  <si>
    <t>I040589</t>
  </si>
  <si>
    <t>Kings Lynn STC SEMD</t>
  </si>
  <si>
    <t>Wheel Clamps Adjustment. Quantity 5</t>
  </si>
  <si>
    <t>I040588</t>
  </si>
  <si>
    <t>Great Billing STC SEMD</t>
  </si>
  <si>
    <t>I040587</t>
  </si>
  <si>
    <t>Cotton Valley STC SEMD</t>
  </si>
  <si>
    <t>I040584</t>
  </si>
  <si>
    <t>Cambridge STC SEMD</t>
  </si>
  <si>
    <t>I040582</t>
  </si>
  <si>
    <t>Chelmsford STC SEMD</t>
  </si>
  <si>
    <t>I040580</t>
  </si>
  <si>
    <t>Basildon STC SEMD</t>
  </si>
  <si>
    <t>I040578</t>
  </si>
  <si>
    <t>Ipswich Cliff Quay STC SEMD</t>
  </si>
  <si>
    <t>I040443</t>
  </si>
  <si>
    <t>Colchester STC SEMD</t>
  </si>
  <si>
    <t>I039997</t>
  </si>
  <si>
    <t>Site 1 WTW SEMD Compliance</t>
  </si>
  <si>
    <t>Boundary Fencing &lt;#3&gt;</t>
  </si>
  <si>
    <t>Boundary Fencing &lt;#4&gt;</t>
  </si>
  <si>
    <t>Door (Security)</t>
  </si>
  <si>
    <t>Door (Security) &lt;#2&gt;</t>
  </si>
  <si>
    <t>Double</t>
  </si>
  <si>
    <t>Access Hatch</t>
  </si>
  <si>
    <t>Hatch</t>
  </si>
  <si>
    <t>Security Alarm &lt;#3&gt;</t>
  </si>
  <si>
    <t>Security Alarm &lt;#4&gt;</t>
  </si>
  <si>
    <t>Security Alarm &lt;#5&gt;</t>
  </si>
  <si>
    <t>Special Purpose Security Cage</t>
  </si>
  <si>
    <t>Cage Volume</t>
  </si>
  <si>
    <t>Boundary Fencing &lt;#6&gt;</t>
  </si>
  <si>
    <t>Cabling Ducting &lt;#2&gt;</t>
  </si>
  <si>
    <t>Site 2 WTW SEMD Compliance</t>
  </si>
  <si>
    <t>CON - Common Control</t>
  </si>
  <si>
    <t>Cabling Tray &lt;#2&gt;</t>
  </si>
  <si>
    <t>Reference section 10.8 - PR24 Enhancement Strategies Part 1: Resilience to the risk of drought and flood</t>
  </si>
  <si>
    <t>The investment asset breakdown provides an information of the assets used, such as fencing, alarm systems and CCTV as well as the key attributes. These costs include the labour, plant, material and prelims. We have used both the models relevant to each asset and the on-site design data to construct the key cost assumptions and estimations. 
We used our historic outturn cost data from previous similar projects which reflect the actual costs of procuring, installing and commissioning the solutions. By using our historic data and group delivery approach, we ensure that our cost estimation is realistic and efficient.
Therefore, we have developed our cost forecasts drawing from our outturn costs and experience delivering similar projects. These reflect our lessons learned from delivering these schemes in the past, as well as the actual costs incurred. Our proposed costs reflect our continuous improvement in delivery in this area, ensuring that we capture the benefits of economies of scale, standardisation and optimisation of design and delivery.</t>
  </si>
  <si>
    <t>I038901</t>
  </si>
  <si>
    <t>Two Mile Bottom WS Nitrate Compliance</t>
  </si>
  <si>
    <t>Unit of Measure</t>
  </si>
  <si>
    <t>RO/IX Plant</t>
  </si>
  <si>
    <t>1E - Soluble Compounds / Hydrocarbon Removal</t>
  </si>
  <si>
    <t>ML/D</t>
  </si>
  <si>
    <t xml:space="preserve">Gate (Mech)- </t>
  </si>
  <si>
    <t xml:space="preserve">Width </t>
  </si>
  <si>
    <t xml:space="preserve">Height </t>
  </si>
  <si>
    <t>number</t>
  </si>
  <si>
    <t>Chlorine Dosing</t>
  </si>
  <si>
    <t>1F - Final Disinfections</t>
  </si>
  <si>
    <t>Standby Generation</t>
  </si>
  <si>
    <t xml:space="preserve">Total Installed Power </t>
  </si>
  <si>
    <t>Rigid Pipework -site drains</t>
  </si>
  <si>
    <t>NIT - Nitrate Removal</t>
  </si>
  <si>
    <t xml:space="preserve">Length </t>
  </si>
  <si>
    <t xml:space="preserve">Diameter </t>
  </si>
  <si>
    <t>Round Tank (Flatfloor)</t>
  </si>
  <si>
    <t xml:space="preserve">Volume </t>
  </si>
  <si>
    <t>Bund &lt;#2&gt;</t>
  </si>
  <si>
    <t xml:space="preserve">Nominal Bore </t>
  </si>
  <si>
    <t xml:space="preserve">Length in Field </t>
  </si>
  <si>
    <t xml:space="preserve">Length in Grassland </t>
  </si>
  <si>
    <t xml:space="preserve">Length of Directional Drill </t>
  </si>
  <si>
    <t xml:space="preserve">Depth </t>
  </si>
  <si>
    <t>INT - Interstage Pumping</t>
  </si>
  <si>
    <t>Disinfection - Contact Tanks</t>
  </si>
  <si>
    <t>Welfare</t>
  </si>
  <si>
    <t>Septic Tank /Cesspit</t>
  </si>
  <si>
    <t>Security Level</t>
  </si>
  <si>
    <t>LPBC4</t>
  </si>
  <si>
    <t>Process Building &lt;#2&gt;</t>
  </si>
  <si>
    <t>Lagoon</t>
  </si>
  <si>
    <t>DWW - Dirty Wash Water Handling</t>
  </si>
  <si>
    <t>Lagoon Use (Namecode)</t>
  </si>
  <si>
    <t>Run to Waste Lagoon</t>
  </si>
  <si>
    <t xml:space="preserve">Capacity </t>
  </si>
  <si>
    <t xml:space="preserve">Rigid Pipework &lt;#2&gt;- </t>
  </si>
  <si>
    <t>Kiosks &lt;#3&gt;</t>
  </si>
  <si>
    <t>Rigid Pipework &lt;#3&gt;</t>
  </si>
  <si>
    <t>CHL - Chlorination</t>
  </si>
  <si>
    <t xml:space="preserve">Length in Type 3/4 Reinstatement </t>
  </si>
  <si>
    <t>Bund &lt;#3&gt;</t>
  </si>
  <si>
    <t>Fire Alarm Cntrl Pan &lt;#2&gt;</t>
  </si>
  <si>
    <t>Kiosks &lt;#4&gt;</t>
  </si>
  <si>
    <t>Interstage Pumping &lt;#2&gt;</t>
  </si>
  <si>
    <t>1G - Final Water Conditioning</t>
  </si>
  <si>
    <t>Total Installed Power (inc standby)</t>
  </si>
  <si>
    <t xml:space="preserve">Total Installed Power (inc standby) </t>
  </si>
  <si>
    <t xml:space="preserve">NRV unit - Valve only </t>
  </si>
  <si>
    <t>Kiosk - Sampling Kiosk (incl pipework+chamber)</t>
  </si>
  <si>
    <t>Site wide Electrical Distribution</t>
  </si>
  <si>
    <t>Do the works cross other significant infrastructure - rail lines, open water, major roads, medium and high pressure gas lines?</t>
  </si>
  <si>
    <t>Does the site have poor ground conditions - does it need piling?</t>
  </si>
  <si>
    <t xml:space="preserve">Total Location Factor Costs ( access ammendments, Power upgarde , EIA, modelling , dewatering , land  purchase) </t>
  </si>
  <si>
    <t>I039572</t>
  </si>
  <si>
    <t>Marham WTW Nitrate Compliance</t>
  </si>
  <si>
    <t>Asset Origin</t>
  </si>
  <si>
    <t xml:space="preserve">m </t>
  </si>
  <si>
    <t>Lighting Type</t>
  </si>
  <si>
    <t>Ml/d</t>
  </si>
  <si>
    <t>Number of Cylinders</t>
  </si>
  <si>
    <t>Round Tank (Flatfloor) &lt;#2&gt;</t>
  </si>
  <si>
    <t>NRV unit</t>
  </si>
  <si>
    <t>Fixed Fire Suppression Cylinder &lt;#2&gt;</t>
  </si>
  <si>
    <t>Interstage Pumping</t>
  </si>
  <si>
    <t xml:space="preserve">Total Location Factor Costs ( planning , statutory power upgrade, EIA report) </t>
  </si>
  <si>
    <t>I039133</t>
  </si>
  <si>
    <t>Parsonage St WTW WQ Compliance</t>
  </si>
  <si>
    <t>G.A.C (Volume)</t>
  </si>
  <si>
    <t xml:space="preserve">Total Volume </t>
  </si>
  <si>
    <t>Closed Rectangular Tank (Level Floor)- Clean Wash Water Tank</t>
  </si>
  <si>
    <t>Disinfection - Chlorine Dosing, Sodium Hypochlorite</t>
  </si>
  <si>
    <t xml:space="preserve">Flow </t>
  </si>
  <si>
    <t>ML/d</t>
  </si>
  <si>
    <t>Kiosks - LPBC3</t>
  </si>
  <si>
    <t>UV Disinfection - Civil</t>
  </si>
  <si>
    <t>UV Disinfection - M&amp;E</t>
  </si>
  <si>
    <t>Kiosks &lt;#2&gt; LPBC3</t>
  </si>
  <si>
    <t xml:space="preserve">Boundary Fencing - High Security </t>
  </si>
  <si>
    <t>GAC - GAC Adsorption</t>
  </si>
  <si>
    <t>Butterfly Valve</t>
  </si>
  <si>
    <t>Electrical Actuator &lt;#2&gt;</t>
  </si>
  <si>
    <t>new</t>
  </si>
  <si>
    <t>Chamber &lt;#2&gt;</t>
  </si>
  <si>
    <t>Outfall Pipework- River</t>
  </si>
  <si>
    <t>Interstage Pumping &lt;#4&gt;</t>
  </si>
  <si>
    <t>Chamber &lt;#3&gt;</t>
  </si>
  <si>
    <t>Pressure Regulating Valve</t>
  </si>
  <si>
    <t>Turbidity Monitor</t>
  </si>
  <si>
    <t>Ammonia Monitor (ISE Chem)</t>
  </si>
  <si>
    <t>Boundary Fencing &lt;#2&gt; General</t>
  </si>
  <si>
    <t>Kiosks &lt;#3&gt; LPBC3</t>
  </si>
  <si>
    <t>Dirty Wash Water Handling Plant (Civil)</t>
  </si>
  <si>
    <t>1J - Water Sludge Treatment</t>
  </si>
  <si>
    <t>Tank Volume</t>
  </si>
  <si>
    <t>Dirty Wash Water Handling</t>
  </si>
  <si>
    <t>Total asset costs</t>
  </si>
  <si>
    <t>for new treatment process</t>
  </si>
  <si>
    <t>3600 sq meters</t>
  </si>
  <si>
    <t>to confirm correct sizing of equipment</t>
  </si>
  <si>
    <t>new site</t>
  </si>
  <si>
    <t xml:space="preserve">new site </t>
  </si>
  <si>
    <t xml:space="preserve">modification and removal at existing site </t>
  </si>
  <si>
    <t xml:space="preserve">Total Location factors ( lad purcahse, planning , power upgrade, EIA,  enabling works) </t>
  </si>
  <si>
    <t xml:space="preserve">Total project  CAPEX cost </t>
  </si>
  <si>
    <t>I039195</t>
  </si>
  <si>
    <t>Ulceby WTW WQ Compliance</t>
  </si>
  <si>
    <t>Closed Rectangular Tank (Level Floor) - Clean Wash Water Tank</t>
  </si>
  <si>
    <t>Boundary Fencing - High Security</t>
  </si>
  <si>
    <t xml:space="preserve">Length in Verge/Unmade </t>
  </si>
  <si>
    <t>Water Main &lt;#4&gt;</t>
  </si>
  <si>
    <t>Chambers/Cover &amp; frame</t>
  </si>
  <si>
    <t>Surface Type (Infra)</t>
  </si>
  <si>
    <t>Unmade</t>
  </si>
  <si>
    <t>Chamber Size (Infra)</t>
  </si>
  <si>
    <t>up to 600 x 900mm</t>
  </si>
  <si>
    <t>Interstage Pumping &lt;#3&gt;</t>
  </si>
  <si>
    <t>Electrical Actuator &lt;#3&gt;</t>
  </si>
  <si>
    <t>Butterfly Valve &lt;#3&gt;</t>
  </si>
  <si>
    <t xml:space="preserve">Units </t>
  </si>
  <si>
    <t>Total Location Factors ( Extensive planning , enviromental mitigations, modelling, EIA)</t>
  </si>
  <si>
    <t>I039836</t>
  </si>
  <si>
    <t>Beck Row WTW WQ Compliance</t>
  </si>
  <si>
    <t>Length in Field</t>
  </si>
  <si>
    <t>Outfall Pipework - River</t>
  </si>
  <si>
    <t>Upgrade</t>
  </si>
  <si>
    <t>Kiosks- LPCB4</t>
  </si>
  <si>
    <t>Type of Telemetry Outstation</t>
  </si>
  <si>
    <t>units</t>
  </si>
  <si>
    <t>Total Location Factors ( Extensive planning , modelling)</t>
  </si>
  <si>
    <t>I040312</t>
  </si>
  <si>
    <t>Barrow WTW WQ Compliance - DD</t>
  </si>
  <si>
    <t xml:space="preserve">Boundary Fencing - High security </t>
  </si>
  <si>
    <t>Electrical Actuator</t>
  </si>
  <si>
    <t>Butterfly Valve &lt;#2&gt;</t>
  </si>
  <si>
    <t>Rigid Pipework &lt;#8&gt;</t>
  </si>
  <si>
    <t>Butterfly Valve &lt;#4&gt;</t>
  </si>
  <si>
    <t>Electrical Actuator &lt;#4&gt;</t>
  </si>
  <si>
    <t>Rigid Pipework &lt;#9&gt;</t>
  </si>
  <si>
    <t>site has high water table</t>
  </si>
  <si>
    <t>site has poor ground due to proximity to river</t>
  </si>
  <si>
    <t>for new plant</t>
  </si>
  <si>
    <t>Total Location Factors ( piling, Extensive planning , enviromental mitigations, modelling, EIA)</t>
  </si>
  <si>
    <t>I043556</t>
  </si>
  <si>
    <t>Southfields PFAS Compliance - DD</t>
  </si>
  <si>
    <t>Sludge Holding Tank</t>
  </si>
  <si>
    <t>Kiosks - LPBC4</t>
  </si>
  <si>
    <t>Lance Injector - Phosphate Injector</t>
  </si>
  <si>
    <t>PHO - Phosphate Dosing</t>
  </si>
  <si>
    <t>Rigid Pipework &lt;#8&gt; dosing line</t>
  </si>
  <si>
    <t>Boundary Fencing -High Security</t>
  </si>
  <si>
    <t>Supply &lt;#2&gt;</t>
  </si>
  <si>
    <t>Length in Verge/Unmade</t>
  </si>
  <si>
    <t>Water Main &lt;#5&gt;</t>
  </si>
  <si>
    <t>Water Main &lt;#6&gt;</t>
  </si>
  <si>
    <t>Closed Rectangular Tank (Sloped Floor)</t>
  </si>
  <si>
    <t>FIN - Final Water Pumping</t>
  </si>
  <si>
    <t>Static Mixer</t>
  </si>
  <si>
    <t>Total Location Factors (land purchase ,  power upgrade, Extensive planning ,  modelling, EIA)</t>
  </si>
  <si>
    <t>INVESTMENT_CODE</t>
  </si>
  <si>
    <t>INVESTMENT_NAME</t>
  </si>
  <si>
    <t>ASSET_TYPE_CODE</t>
  </si>
  <si>
    <t>Number of tanks</t>
  </si>
  <si>
    <t>Volume of media (m3) per tanks</t>
  </si>
  <si>
    <t>Total Media (m3)</t>
  </si>
  <si>
    <t>Unit rate</t>
  </si>
  <si>
    <t>ASSET_COST</t>
  </si>
  <si>
    <t>ON_COST</t>
  </si>
  <si>
    <t xml:space="preserve">Total CAPEX costs </t>
  </si>
  <si>
    <t>I039910</t>
  </si>
  <si>
    <t>GAC Virgin Media Upgrade - Branston Booths PFAS</t>
  </si>
  <si>
    <t>I040027</t>
  </si>
  <si>
    <t>GAC Virgin Media Upgrade - Alton PFAS</t>
  </si>
  <si>
    <t>I040029</t>
  </si>
  <si>
    <t>GAC Virgin Media Upgrade - Ardleigh PFAS</t>
  </si>
  <si>
    <t>I040030</t>
  </si>
  <si>
    <t>GAC Virgin Media Upgrade - Beck Row PFAS</t>
  </si>
  <si>
    <t>I040031</t>
  </si>
  <si>
    <t>GAC Virgin Media Upgrade - Grafham PFAS</t>
  </si>
  <si>
    <t>I040032</t>
  </si>
  <si>
    <t>GAC Virgin Media Upgrade - Clapham PFAS</t>
  </si>
  <si>
    <t>I040033</t>
  </si>
  <si>
    <t>PR24 GAC Virgin Media Upgrade - Covenham PFAS</t>
  </si>
  <si>
    <t>I040034</t>
  </si>
  <si>
    <t>GAC Virgin Media Upgrade - Elsham PFAS</t>
  </si>
  <si>
    <t>I040035</t>
  </si>
  <si>
    <t>GAC Virgin Media Upgrade - Etton PFAS</t>
  </si>
  <si>
    <t>I040036</t>
  </si>
  <si>
    <t>GAC Virgin Media Upgrade - Hall PGAC PFAS</t>
  </si>
  <si>
    <t>I040037</t>
  </si>
  <si>
    <t>GAC Virgin Media Upgrade - Heigham PFAS</t>
  </si>
  <si>
    <t>I040038</t>
  </si>
  <si>
    <t>GAC Virgin Media Upgrade - Marham PFAS</t>
  </si>
  <si>
    <t>I040039</t>
  </si>
  <si>
    <t>GAC Virgin Media Upgrade - Morcott PFAS</t>
  </si>
  <si>
    <t>I040041</t>
  </si>
  <si>
    <t>GAC Virgin Media Upgrade - Thorpe-Mousehold PFAS</t>
  </si>
  <si>
    <t>I040042</t>
  </si>
  <si>
    <t>GAC Virgin Media Upgrade - Pitsford PFAS</t>
  </si>
  <si>
    <t>I040043</t>
  </si>
  <si>
    <t>GAC Virgin Media Upgrade - Ravensthorpe PFAS</t>
  </si>
  <si>
    <t>I040044</t>
  </si>
  <si>
    <t>GAC Virgin Media Upgrade - Saltersford PFAS</t>
  </si>
  <si>
    <t>I040045</t>
  </si>
  <si>
    <t>GAC Virgin Media Upgrade - Stoke Ferry PFAS</t>
  </si>
  <si>
    <t>I040046</t>
  </si>
  <si>
    <t>GAC Virgin Media Upgrade - Watton PFAS</t>
  </si>
  <si>
    <t>I040047</t>
  </si>
  <si>
    <t>GAC Virgin Media Upgrade - Wing PFAS</t>
  </si>
  <si>
    <t>I040048</t>
  </si>
  <si>
    <t>GAC Virgin Media Upgrade - Hall RGAC PFAS</t>
  </si>
  <si>
    <t>Unit cost  Build up</t>
  </si>
  <si>
    <t>Supplier</t>
  </si>
  <si>
    <t xml:space="preserve">Unit rate £/m3 ( inlc Haulage+labour+plant +material) </t>
  </si>
  <si>
    <t>Revoval and disposal (Incl Labour+Plant )</t>
  </si>
  <si>
    <t>Labour+Plant +prelims</t>
  </si>
  <si>
    <t xml:space="preserve">Total cost , per supplier </t>
  </si>
  <si>
    <t>Chemviron</t>
  </si>
  <si>
    <t>Virgin - programme sites</t>
  </si>
  <si>
    <t>Carbon Link T/A CPL</t>
  </si>
  <si>
    <t>Norit</t>
  </si>
  <si>
    <t>Average cost /m3</t>
  </si>
  <si>
    <t xml:space="preserve">For the  calculation of the Unit rate  we have seek the  cost of three of our Framework suppliers and use the avergae of these in our calculation. </t>
  </si>
  <si>
    <t>as reference in Ref - OFW-OBQ-ANH-171</t>
  </si>
  <si>
    <t xml:space="preserve">*For ‘PFAS Virgin GAC Replacement – multiple sites’, the unit rate also includes </t>
  </si>
  <si>
    <t xml:space="preserve">the costs for disposal of the removed GAC media. The cost for removing and </t>
  </si>
  <si>
    <t xml:space="preserve">disposing the media is £376 per m3. This rate is based on the assumption this </t>
  </si>
  <si>
    <t xml:space="preserve">will be accepted to landfill rather than having to be treated due to </t>
  </si>
  <si>
    <t xml:space="preserve">DWI Reference Scheme Name GAC Media </t>
  </si>
  <si>
    <t xml:space="preserve">contamination. We note the uncertainty relating to disposal costs of GAC media. </t>
  </si>
  <si>
    <t xml:space="preserve">Our requested allowance and associated disposal costs assume that GAC media </t>
  </si>
  <si>
    <t xml:space="preserve">will be accepted at landfill. There is a good probability of the reclassification of </t>
  </si>
  <si>
    <t xml:space="preserve">GAC media as hazardous waste within AMP8, requiring additional treatment and </t>
  </si>
  <si>
    <t>presenting a significant cost pressure in this eventuality.</t>
  </si>
  <si>
    <t xml:space="preserve">Please note that the costs presented here and within our PR24 PFAS Investment </t>
  </si>
  <si>
    <t xml:space="preserve">Summary do not include a cost uplift to reflect changes in the current market </t>
  </si>
  <si>
    <t xml:space="preserve">rate for GAC media since business plan submission. Given current market </t>
  </si>
  <si>
    <t xml:space="preserve">activity, we anticipate that demand for GAC media will increase drastically over </t>
  </si>
  <si>
    <t xml:space="preserve">the course of AMP8 beyond market availability. As such, we recognise that there </t>
  </si>
  <si>
    <t xml:space="preserve">is an intrinsic inflation risk that is not currently captured within our AMP8 PFAS </t>
  </si>
  <si>
    <t xml:space="preserve">requested allowance. We set out within our enhancement strategy (ANH26, </t>
  </si>
  <si>
    <t xml:space="preserve">section 1.2.2) why replacement of existing GAC media with virgin carbon was </t>
  </si>
  <si>
    <t xml:space="preserve">chosen as the selected option at our very high-risk sites despite this </t>
  </si>
  <si>
    <t>uncertainty</t>
  </si>
  <si>
    <t>I034010</t>
  </si>
  <si>
    <t>Sawston WRC U_IMP5</t>
  </si>
  <si>
    <t>(m2)</t>
  </si>
  <si>
    <t>Biofilter Tanks - M&amp;E</t>
  </si>
  <si>
    <t>(m3)</t>
  </si>
  <si>
    <t>PSM - Primary Settlement</t>
  </si>
  <si>
    <t xml:space="preserve">Chamber Use </t>
  </si>
  <si>
    <t>Distribution</t>
  </si>
  <si>
    <t>Refurbishment Scope</t>
  </si>
  <si>
    <t>Minor Refurbishment</t>
  </si>
  <si>
    <t>Process</t>
  </si>
  <si>
    <t>Filter Tank Shape</t>
  </si>
  <si>
    <t>Circular</t>
  </si>
  <si>
    <t>(m)</t>
  </si>
  <si>
    <t>(mm)</t>
  </si>
  <si>
    <t>Road Type</t>
  </si>
  <si>
    <t>Site Road</t>
  </si>
  <si>
    <t>I034016</t>
  </si>
  <si>
    <t>Wymondham WRC U_IMP5</t>
  </si>
  <si>
    <t>TSFR Flowmeter - Final Effluent</t>
  </si>
  <si>
    <t>WYMOST-2K-FED-PM01-TSF001</t>
  </si>
  <si>
    <t>Namecode</t>
  </si>
  <si>
    <t>Tsfr Flowmeter</t>
  </si>
  <si>
    <t>Rotary Valve</t>
  </si>
  <si>
    <t>PUM - Inter-Process Pumping</t>
  </si>
  <si>
    <t>BAF Plant &lt;#2&gt;</t>
  </si>
  <si>
    <t>2M - Full Treatment Process Units</t>
  </si>
  <si>
    <t>(m3/d)</t>
  </si>
  <si>
    <t xml:space="preserve">Surface Area </t>
  </si>
  <si>
    <t>Inlet Works STW All-in M&amp;E</t>
  </si>
  <si>
    <t>2C - Preliminary Treatment</t>
  </si>
  <si>
    <t>Inlet Works - Civil</t>
  </si>
  <si>
    <t>Channel - Fe Flume</t>
  </si>
  <si>
    <t>WYMOST-2K-FED-IQ01-CHN001</t>
  </si>
  <si>
    <t>Cross Sectional Area</t>
  </si>
  <si>
    <t>Channel</t>
  </si>
  <si>
    <t>STH - Storm Handling</t>
  </si>
  <si>
    <t>I043956</t>
  </si>
  <si>
    <t>DD Little Bytham UIMP5</t>
  </si>
  <si>
    <t>m4</t>
  </si>
  <si>
    <t>Low</t>
  </si>
  <si>
    <t>Installed Power</t>
  </si>
  <si>
    <t>Starter Location</t>
  </si>
  <si>
    <t>Starter</t>
  </si>
  <si>
    <t>Sludge Drum Thickener - M&amp;E</t>
  </si>
  <si>
    <t>Production</t>
  </si>
  <si>
    <t>Aerators, Horizontal Shaft Surface</t>
  </si>
  <si>
    <t>Prop (Blade) Mixer</t>
  </si>
  <si>
    <t>Mixer Use (namecode)</t>
  </si>
  <si>
    <t>Aeration Mixer</t>
  </si>
  <si>
    <t>AES - Aeartion (Secondary)</t>
  </si>
  <si>
    <t>Tank Use (Namecode)</t>
  </si>
  <si>
    <t>Balancing Tank</t>
  </si>
  <si>
    <t>SGN - Standby Generation</t>
  </si>
  <si>
    <t>Type of Ducting</t>
  </si>
  <si>
    <t>Up to 6 Ways</t>
  </si>
  <si>
    <t>Bathing</t>
  </si>
  <si>
    <t>Storm Overflow</t>
  </si>
  <si>
    <t>CAPEX AMP7/8</t>
  </si>
  <si>
    <t>OPEX  AMP8</t>
  </si>
  <si>
    <t xml:space="preserve">OPEX ( Annual) </t>
  </si>
  <si>
    <t xml:space="preserve">CAPEX  Maintenance </t>
  </si>
  <si>
    <t>CWW3.90</t>
  </si>
  <si>
    <t>CWW3.24 and CWW3.25</t>
  </si>
  <si>
    <t>No.</t>
  </si>
  <si>
    <t>C55 ID</t>
  </si>
  <si>
    <t>Site</t>
  </si>
  <si>
    <t>Population Equiv.(inc growth where applicable)</t>
  </si>
  <si>
    <t>Plant Type</t>
  </si>
  <si>
    <t>Discharge Consent Standards</t>
  </si>
  <si>
    <t>Phosphorous Removal</t>
  </si>
  <si>
    <t>Dry Weather Flow (m3/d)</t>
  </si>
  <si>
    <t>Full Flow to Treatment (and where applicable growth) (m3/d)</t>
  </si>
  <si>
    <t>Stantec design  flow L/s (  3x DWF)</t>
  </si>
  <si>
    <t>Comments on existing issues/performance</t>
  </si>
  <si>
    <t>Average SS values in effluent</t>
  </si>
  <si>
    <t>UV Target Dose mJ/cm2</t>
  </si>
  <si>
    <t>Recommended solution</t>
  </si>
  <si>
    <t>Obligation date</t>
  </si>
  <si>
    <t>Sludge tank</t>
  </si>
  <si>
    <t>52.16 - Quality - NEP UV Dinfection (or similar) - ninf - Sewage Treatment
52.51 - Quality - Bathing Waters - Sewage Treatment</t>
  </si>
  <si>
    <t>99.40 - CWW353F - Storm Overflow sewer flow management and control WINEP
42.42 - Quality - CSO – inf - Sewage</t>
  </si>
  <si>
    <t>BIC  55.00 - Maint. - Sewage Treatment Works - Civil  - USE TO ALLOCATED AMP7 IN BASE</t>
  </si>
  <si>
    <t>AMP7 CAPEX</t>
  </si>
  <si>
    <t>AMP8 CAPEX</t>
  </si>
  <si>
    <t>AMP9 CAPEX</t>
  </si>
  <si>
    <t>AMP8 OPEX</t>
  </si>
  <si>
    <t>I031443</t>
  </si>
  <si>
    <t>King's Lynn STC Disinfection
**Multidriver scheme, only 84% is allocated in
CWW3.90 lines**</t>
  </si>
  <si>
    <t>Large Activated Sludge Plant and Sludge Treatment Centre</t>
  </si>
  <si>
    <t>UWWTD COD 125mg/l UT 250mg/l Or 75% removal</t>
  </si>
  <si>
    <t>None and none planned</t>
  </si>
  <si>
    <t>Good permeance - but has fine solids in the final effluent.
Biosolids Treatment Hub advanced digestion with Monsal enzymic hydrolysis up front of the digesters. Design Throughput = 19,000 tDS/y.</t>
  </si>
  <si>
    <t>15 mg/L</t>
  </si>
  <si>
    <t>Extend existing ASP to increase sludge age/possible pre trade treatment /sludge liquor treatment/TRS +UV</t>
  </si>
  <si>
    <t>I031886</t>
  </si>
  <si>
    <t>Boston WRC Disinfection
**Multidriver scheme, only 56% is allocated in
CWW3.90 lines**</t>
  </si>
  <si>
    <t>Filter Works with Storm Tanks</t>
  </si>
  <si>
    <t>70SS, 35BOD, no Ammonia</t>
  </si>
  <si>
    <t>Existing Storm Storage is located at the TPS (offsite). Planned increased Storm Storage in AMP8.</t>
  </si>
  <si>
    <t>30 mg/L</t>
  </si>
  <si>
    <t>Add  TSR+UV</t>
  </si>
  <si>
    <t>Silver Assessment document 100 m3/d and 7 days of storage to cover weekends (as per MAS) = 700 m3.</t>
  </si>
  <si>
    <t>I033697</t>
  </si>
  <si>
    <t>Maldon WRC MALDST Disinfection
**Multidriver scheme, only 80% is allocated in
CWW3.90 lines**</t>
  </si>
  <si>
    <t>Activated Sludge Plant and 
Storm Tanks</t>
  </si>
  <si>
    <t>25SS, 18BOD, no Ammonia</t>
  </si>
  <si>
    <t>Storm Tank being planned as a late AMP7 Installation (PR19).
Planned AMP8 IMP4 scheme for Storm Spill reduction to 10 per annum and  IMP5 scheme for CSO Screens.</t>
  </si>
  <si>
    <t>10mg/L</t>
  </si>
  <si>
    <t>Expansion of ASP + UV</t>
  </si>
  <si>
    <t>Gold Assessment document 104 m3/d and 7 days of storage to cover weekends (as per MAS) = 728 m3.</t>
  </si>
  <si>
    <t>I031905</t>
  </si>
  <si>
    <t xml:space="preserve">Woodbridge WRC WOODST Disinfection
</t>
  </si>
  <si>
    <t>25mg/L</t>
  </si>
  <si>
    <t>Upgrade to ASP + UV</t>
  </si>
  <si>
    <t>Silver Assessment document 36 m3/d and 7 days of storage to cover weekends (as per MAS) = 252 m3.</t>
  </si>
  <si>
    <t>I040840</t>
  </si>
  <si>
    <t>Sudbury WRC SUDBST Disinfection
**Multidriver scheme, only 63% is allocated in
CWW3.90 lines**</t>
  </si>
  <si>
    <t>Filter Works with Tertiary Nitrification and Storm Tanks</t>
  </si>
  <si>
    <t>50SS, 25BOD, 8NH3, 2P</t>
  </si>
  <si>
    <t>0.5mg/l Planned AMP8</t>
  </si>
  <si>
    <t>12 mg/L</t>
  </si>
  <si>
    <t>Upgrade with long sludge  age ASP + UV</t>
  </si>
  <si>
    <t>Sudbury similar size to Woodbridge = 38 m3/day * 7 days storage = 266 m3.</t>
  </si>
  <si>
    <t>I040818</t>
  </si>
  <si>
    <t>Manningtree WRC MANNST Disinfection
**Multidriver scheme, only 84% is allocated in
CWW3.90 lines**</t>
  </si>
  <si>
    <t>70SS, 50BOD, 20NH3</t>
  </si>
  <si>
    <t>20 mg/L</t>
  </si>
  <si>
    <t>Silver Assessment document 24 m3/d and 7 days of storage to cover weekends (as per MAS) = 168 m3.</t>
  </si>
  <si>
    <t>I040871</t>
  </si>
  <si>
    <t>Oakham WRC OAKHST Disinfection
**Multidriver scheme, only 84% is allocated in
CWW3.90lines**</t>
  </si>
  <si>
    <t>Filter Works and MBBR for load removal with Storm Tanks</t>
  </si>
  <si>
    <t>60SS, 40BOD, 20NH3, 2P</t>
  </si>
  <si>
    <t>Site is getting a storm tank here under SOAF currently for 40 spills. Lots of issues with finding space as available area is quite wooded (Environmental/badgers). 
Site receives lots of infiltration from catchment and has issues with returns/balancing; flow control throughout works poor/hard</t>
  </si>
  <si>
    <t>25 mg/L</t>
  </si>
  <si>
    <t>Existing treatment + UV</t>
  </si>
  <si>
    <t>I040852</t>
  </si>
  <si>
    <t>Haslingfield WRC HASLST Disinfection
**Multidriver scheme, only 70% is allocated in
CWW3.90 lines**</t>
  </si>
  <si>
    <t>Split treatment Filter Works and Oxidation Ditch with Storm Tanks</t>
  </si>
  <si>
    <t>60SS, 30BOD, 10NH3, 2P</t>
  </si>
  <si>
    <t>1mg/l Planned AMP8</t>
  </si>
  <si>
    <t>16 mg/L</t>
  </si>
  <si>
    <t>Haslingfield preo-rata with Woodbridge= 1000*38/19000=20 m3/d times 7 days= 140 m3</t>
  </si>
  <si>
    <t>I031906</t>
  </si>
  <si>
    <t>Melton WRC MELTST Disinfection</t>
  </si>
  <si>
    <t>Filter Works</t>
  </si>
  <si>
    <t>40SS, 25BOD, no Ammonia</t>
  </si>
  <si>
    <t>AMP8 scheme allows for Storm Storage</t>
  </si>
  <si>
    <t>Existing treatment+UV</t>
  </si>
  <si>
    <t>I031762</t>
  </si>
  <si>
    <t>Southwold WRC Disinfection
**Multidriver scheme, only 60% is allocated in
CWW3.90 lines**</t>
  </si>
  <si>
    <t>120SS, 100BOD, no Ammonia</t>
  </si>
  <si>
    <t>Installed additional Storm Tank in Sept 2021. Currently dosing PFA for disinfection trial.</t>
  </si>
  <si>
    <t>40 mg/L</t>
  </si>
  <si>
    <t>Upgrade to ASP + UV +1 PST</t>
  </si>
  <si>
    <t>Silver Assessment document 16 m3/d and 7 days of storage to cover weekends (as per MAS) = 112 m3.</t>
  </si>
  <si>
    <t>I031837</t>
  </si>
  <si>
    <t>Tollesbury WRC Disinfection
**Multidriver scheme, only 61% is allocated in
CWW3.90 lines**</t>
  </si>
  <si>
    <t>40SS, 30BOD, no Ammonia</t>
  </si>
  <si>
    <t>Planned AMP8 IMP4 scheme for Storm Spill reduction to 10 per annum</t>
  </si>
  <si>
    <t>Upgrade to ASP +TSR+ UV</t>
  </si>
  <si>
    <t>Silver Assessment document 17 m3/d and 7 days of storage to cover weekends (as per MAS) = 119 m3.</t>
  </si>
  <si>
    <t>I031776</t>
  </si>
  <si>
    <t>Easton WRC ESTNST Disinfection
**Multidriver scheme, only 96% is allocated in
CWW3.90 lines**</t>
  </si>
  <si>
    <t>Small Aeration tank &amp; settlement
No Inlet Works</t>
  </si>
  <si>
    <t>30SS, 20BOD, no Ammonia</t>
  </si>
  <si>
    <t>10 mg/L</t>
  </si>
  <si>
    <t>Pump away no change in existing process</t>
  </si>
  <si>
    <t>I034033</t>
  </si>
  <si>
    <t>Paglesham WRC Shellfish Beds</t>
  </si>
  <si>
    <t>Paglesham WRC Shellfish Beds Tertiary Lagoon</t>
  </si>
  <si>
    <t>I040841</t>
  </si>
  <si>
    <t>River Stour MANNST BW Investigation</t>
  </si>
  <si>
    <t>River Stour Manningtree Bathing Water Study</t>
  </si>
  <si>
    <t>I040842</t>
  </si>
  <si>
    <t>River Stour Sudbury BW Investigation</t>
  </si>
  <si>
    <t>River Stour Sudbury Bathing Water Study</t>
  </si>
  <si>
    <t>I040849</t>
  </si>
  <si>
    <t>River Deben Bathing Water Investigation</t>
  </si>
  <si>
    <t>River Deben Bathing Water Study</t>
  </si>
  <si>
    <t>I040853</t>
  </si>
  <si>
    <t>River Cam Bathing Water Investigation</t>
  </si>
  <si>
    <t>River Cam Bathing Water Study</t>
  </si>
  <si>
    <t>I040854</t>
  </si>
  <si>
    <t>Rutland Water BW Investigation</t>
  </si>
  <si>
    <t>Rutland Water Bathing Water Study</t>
  </si>
  <si>
    <t>I042795</t>
  </si>
  <si>
    <t>DD - Shellfish &amp; BW UV Investigations 5 Transition WRCs</t>
  </si>
  <si>
    <t>DD - Sampling Lab analysis, Dispersion modelling &amp; Reporting</t>
  </si>
  <si>
    <t>I042798</t>
  </si>
  <si>
    <t>DD - Shellfish &amp; BW UV Investigations 4 WRCs</t>
  </si>
  <si>
    <t>I043709</t>
  </si>
  <si>
    <t>DD - Shellfish &amp; BW UV Investigations 3 WRCs</t>
  </si>
  <si>
    <t>I043897</t>
  </si>
  <si>
    <t>DD Sudbury CSOs Stour Bathing Water</t>
  </si>
  <si>
    <t>DD Sudbury CSOs Stour Bathing Water 2 No. CSOs spill reduction</t>
  </si>
  <si>
    <t>TOTEX</t>
  </si>
  <si>
    <t xml:space="preserve">Grand Total ( incl Business rate  and sludge) </t>
  </si>
  <si>
    <t>Grand total excluding Business rates and sludge</t>
  </si>
  <si>
    <t xml:space="preserve">TOTEX </t>
  </si>
  <si>
    <t>Increase</t>
  </si>
  <si>
    <t>King's Lynn STC Disinfection</t>
  </si>
  <si>
    <t xml:space="preserve">Direct cost </t>
  </si>
  <si>
    <t>2H - Tertiary Treatment</t>
  </si>
  <si>
    <t>UV Dose Required</t>
  </si>
  <si>
    <t>mJ/cm2</t>
  </si>
  <si>
    <t>Rigid Pipework - Rising Main Pipework</t>
  </si>
  <si>
    <t>TES - Tertiary Settlement</t>
  </si>
  <si>
    <t>Diameter pipe connected</t>
  </si>
  <si>
    <t>Length in 3/4 Reinstatment</t>
  </si>
  <si>
    <t>Storage Volume</t>
  </si>
  <si>
    <t>Fencing length</t>
  </si>
  <si>
    <t>Landscaping Area</t>
  </si>
  <si>
    <t>Road Length</t>
  </si>
  <si>
    <t>Rigid Pipework &lt;#2&gt; Process</t>
  </si>
  <si>
    <t>TUV - UV Treatment</t>
  </si>
  <si>
    <t>Pumps, Supernatant - M&amp;E</t>
  </si>
  <si>
    <t>Manholes</t>
  </si>
  <si>
    <t>Storm Tanks, Circular - M&amp;E</t>
  </si>
  <si>
    <t>Storm Tanks, Circular - Civil</t>
  </si>
  <si>
    <t>Rigid Pipework &lt;#3&gt; Process</t>
  </si>
  <si>
    <t>Rigid Pipework &lt;#4&gt; Process</t>
  </si>
  <si>
    <t>Dosing Unit</t>
  </si>
  <si>
    <t xml:space="preserve">Flow to be Treated </t>
  </si>
  <si>
    <t xml:space="preserve">Sludge Production </t>
  </si>
  <si>
    <t>TDS/yr</t>
  </si>
  <si>
    <t>Continuous Sand Filtration</t>
  </si>
  <si>
    <t>Transformer Starter</t>
  </si>
  <si>
    <t xml:space="preserve">Installed Power </t>
  </si>
  <si>
    <t>Cabling Ducting - up to 12 ways</t>
  </si>
  <si>
    <t>Permit Cost</t>
  </si>
  <si>
    <t>  Site wide Electrical Distribution at WRC</t>
  </si>
  <si>
    <t>  Are temporary works required to keep the existing plant operational?</t>
  </si>
  <si>
    <t xml:space="preserve">Total Location Factor Costs ( access ammendments, temporary works, land purchase modelling, EIA, power upgrade, pilling) </t>
  </si>
  <si>
    <t>Grand Total CAPEX</t>
  </si>
  <si>
    <t>Boston WRC Disinfection</t>
  </si>
  <si>
    <t>SWOLST-2A-PUM</t>
  </si>
  <si>
    <t>Pumping Stations, Interprocess Civils</t>
  </si>
  <si>
    <t>SWOLST-2A</t>
  </si>
  <si>
    <t>SWOLST-2C</t>
  </si>
  <si>
    <t>Storm Tanks, Circular M&amp;E</t>
  </si>
  <si>
    <t>UV Disinfection civil</t>
  </si>
  <si>
    <t>SWOLST-2H</t>
  </si>
  <si>
    <t>UV Disinfection (M&amp;E)</t>
  </si>
  <si>
    <t>SWOLST-SS</t>
  </si>
  <si>
    <t xml:space="preserve">Boundary Fencing - General </t>
  </si>
  <si>
    <t>Pumps, Storm - M&amp;E</t>
  </si>
  <si>
    <t>Continuous Sand Filtration &lt;#2&gt;</t>
  </si>
  <si>
    <t>Sludge Tanks, Pre-Fabricated, Circular</t>
  </si>
  <si>
    <t xml:space="preserve">Cabling Ducting - up to 12 Ways </t>
  </si>
  <si>
    <t xml:space="preserve">Total Location Factor Costs ( temporary works, land purchase ,modelling,  power upgrade, pilling) </t>
  </si>
  <si>
    <t>Maldon WRC MALDST Disinfection</t>
  </si>
  <si>
    <t>Rigid Pipework &lt;#2&gt; Rising Main Pipework</t>
  </si>
  <si>
    <t>Rigid Pipework &lt;#5&gt; Process</t>
  </si>
  <si>
    <t>Rigid Pipework &lt;#6&gt; Process</t>
  </si>
  <si>
    <t>FSM - Final Settlement</t>
  </si>
  <si>
    <t>Rigid Pipework &lt;#7&gt; Process</t>
  </si>
  <si>
    <t>Cabling Ducting- Up to 12 ways</t>
  </si>
  <si>
    <t>Kiosk - LPCB4</t>
  </si>
  <si>
    <t xml:space="preserve">Total Location Factor Costs ( temporary works, land purchase modelling, EIA, power upgrade,) </t>
  </si>
  <si>
    <t>Woodbridge WRC WOODST Disinfection</t>
  </si>
  <si>
    <t>UV Disinfection civil &lt;#2&gt;</t>
  </si>
  <si>
    <t>UV Disinfection (M&amp;E) &lt;#2&gt;</t>
  </si>
  <si>
    <t xml:space="preserve">Boundary Fencing- General </t>
  </si>
  <si>
    <t>Rigid Pipework - Process</t>
  </si>
  <si>
    <t>Sludge blanket detector (Digital)</t>
  </si>
  <si>
    <t>Kiosk -LPCB4</t>
  </si>
  <si>
    <t>PLC- process control</t>
  </si>
  <si>
    <t xml:space="preserve">Total Location Factor Costs ( temporary works, land purchase modelling, EIA, power upgrade,piling, demolition) </t>
  </si>
  <si>
    <t>Sudbury WRC SUDBST Disinfection</t>
  </si>
  <si>
    <t>Rigid Pipework- Process</t>
  </si>
  <si>
    <t>Rigid Pipework &lt;#2&gt; - Process</t>
  </si>
  <si>
    <t>Rigid Pipework &lt;#3&gt; Process - DI</t>
  </si>
  <si>
    <t>Sewer - Rising Main &lt;#2&gt;</t>
  </si>
  <si>
    <t>Length in 2 Reinstatment</t>
  </si>
  <si>
    <t>Sewer - Gravity &lt;#2&gt;</t>
  </si>
  <si>
    <t>Collection Storage - Offline &lt;#2&gt;</t>
  </si>
  <si>
    <t>Sewer - Rising Main &lt;#3&gt;</t>
  </si>
  <si>
    <t>Sewer - Gravity &lt;#3&gt;</t>
  </si>
  <si>
    <t>Collection Storage - Offline &lt;#3&gt;</t>
  </si>
  <si>
    <t xml:space="preserve">m3 </t>
  </si>
  <si>
    <t>Rigid Pipework &lt;#4&gt; Proces- DI</t>
  </si>
  <si>
    <t>process control</t>
  </si>
  <si>
    <t xml:space="preserve">Total Location Factor Costs (, land purchase modelling, EIA, power upgrade,piling, demolition) </t>
  </si>
  <si>
    <t>DD Manningtree WRC MANNST Disinfection</t>
  </si>
  <si>
    <t>Flow (m3/d)</t>
  </si>
  <si>
    <t>Total Volume (m3)</t>
  </si>
  <si>
    <t>In/Out Cards</t>
  </si>
  <si>
    <t xml:space="preserve">Total Location Factor Costs (Temporary works, land purchase modelling, EIA, power upgrade,piling, ) </t>
  </si>
  <si>
    <t>Total Oncost</t>
  </si>
  <si>
    <t>Oakham WRC OAKHST Disinfection</t>
  </si>
  <si>
    <t xml:space="preserve">Rigid Pipework - Rising Main </t>
  </si>
  <si>
    <t>Boundary Fencing -General</t>
  </si>
  <si>
    <t>Rigid Pipework &lt;#2&gt; Interprocess</t>
  </si>
  <si>
    <t xml:space="preserve">PLC- process control </t>
  </si>
  <si>
    <t>Cabling Ducting - Up to 12 ways</t>
  </si>
  <si>
    <t xml:space="preserve">Total Location Factor Costs (Temporary works, land purchase modelling, power upgrade,piling, ) </t>
  </si>
  <si>
    <t>Haslingfield WRC Disinfection</t>
  </si>
  <si>
    <t>Southwold WRC Disinfection</t>
  </si>
  <si>
    <t>Primary Tanks Desludging and Scrapers, Circular (M&amp;E)</t>
  </si>
  <si>
    <t>SWOLST-2D</t>
  </si>
  <si>
    <t>Humus Tanks Desludging and Scrapers, Circular</t>
  </si>
  <si>
    <t>SWOLST-2E</t>
  </si>
  <si>
    <t>Humus Tanks, Cirular (civil)</t>
  </si>
  <si>
    <t>Pumps, Supernatant - M&amp;E &lt;#2&gt;</t>
  </si>
  <si>
    <t>Primary Tanks, Circular - Civil</t>
  </si>
  <si>
    <t>TER - Tertiary Filtration</t>
  </si>
  <si>
    <t>BIO - Biological Filtration - ST</t>
  </si>
  <si>
    <t>  Is an archaeological study required?</t>
  </si>
  <si>
    <t>  Is the site of Special Scientific interest?</t>
  </si>
  <si>
    <t>Tollesbury WRC TOLLST Disinfection</t>
  </si>
  <si>
    <t>2B - Network Balancing</t>
  </si>
  <si>
    <t>Easton WRC ESTNST Disinfection</t>
  </si>
  <si>
    <t>Pumping Station Civil</t>
  </si>
  <si>
    <t>Pumping Station MEICA</t>
  </si>
  <si>
    <t>Length in Directional Drill</t>
  </si>
  <si>
    <t>Length in Type 3/4</t>
  </si>
  <si>
    <t>Additional 20% overhead for modelling</t>
  </si>
  <si>
    <t xml:space="preserve">C55 ID </t>
  </si>
  <si>
    <t xml:space="preserve">Investment Name </t>
  </si>
  <si>
    <t xml:space="preserve">Alternative Description </t>
  </si>
  <si>
    <t xml:space="preserve">Description </t>
  </si>
  <si>
    <t>Option  Selected</t>
  </si>
  <si>
    <t>AMP8 Capex (£m)</t>
  </si>
  <si>
    <t>AMP8 OPEX (£m)</t>
  </si>
  <si>
    <t>Anualised OPEX  (£m)</t>
  </si>
  <si>
    <t>WLC (£m)</t>
  </si>
  <si>
    <t>EAB (£m)</t>
  </si>
  <si>
    <t>EAC (£m)</t>
  </si>
  <si>
    <t>EAV (£m)</t>
  </si>
  <si>
    <t>Mitigated Risk (£m)</t>
  </si>
  <si>
    <t>Risk Index (value)</t>
  </si>
  <si>
    <t>DD Melton WRC UV for FFT Flows &amp; Storm Tank (UV Updated)</t>
  </si>
  <si>
    <t>Improvements - UV plant (for Final Effluent). but need to separate and settle the excess Storm flows.
UV Model updated July 2024 with advice from Trojan.
Melton is currently an ALL flows works
DWF = 1,257 m3/d, Estimated FFT would be 3,483 m3/d.
Full Formula A flow is circa 7,967 m3/d.
Estimated Max flow c 17,600 m3/d.
Assumptions: Storm tanks at the WRC are gravitated feed from an elevated Inlet works and the return will be managed by reusing existing PS system</t>
  </si>
  <si>
    <t>Yes</t>
  </si>
  <si>
    <t>Haslingfield WRC HASLST Disinfection</t>
  </si>
  <si>
    <t>DD Haslingfield WRC ASP &amp; UV for FFT &amp; Storm Storage</t>
  </si>
  <si>
    <t>Improvements - ASP &amp; UV plant on Final Effluent for FFT flows 6750 m3/d). DWF =2,250 m3/d.
Haslingfield WRC = c10,000 PE,
Lift pumping station required to lift the treated full flow to treatment flows to the new UV Plant..
Part flow Aeration tank, Retiary Solids Removal and UV plant.
Storm Tanks estimated to reduce spills to 2 per annum.
Assumptions: Storm tanks at the WRC are gravitated feed from an elevated Inlet works and the return will be managed by reusing existing PS system 
Power upgrade required for high intensity UV Plant - which will run 24/7 for 365 days of the year.</t>
  </si>
  <si>
    <t>DD Haslingfield WRC MBR &amp; UV for FFT &amp; Storm Storage</t>
  </si>
  <si>
    <t>Improvements - MBR  &amp; UV plant on Final Effluent for FFT flows 6750 m3/d). DWF =2,250 m3/d.
Haslingfield WRC = c10,000 PE,
Lift pumping station required to lift the treated full flow to treatment flows to the new UV Plant..
Part flow Aeration tank, Retiary Solids Removal and UV plant.
Storm Tanks estimated to reduce spills to 2 per annum.
Assumptions: Storm tanks at the WRC are gravitated feed from an elevated Inlet works and the return will be managed by reusing existing PS system 
Power upgrade required for high intensity UV Plant - which will run 24/7 for 365 days of the year.</t>
  </si>
  <si>
    <t>No</t>
  </si>
  <si>
    <t>DD Haslingfield WRC Storm Storage and Pump Away ROUGH ESTIMATE DO NOT USE</t>
  </si>
  <si>
    <t>Improvements - UV plant on Final Effluent for FFT flows 5850 m3/d). DWF =2,250 m3/d.
Haslingfield WRC = c10,000 PE,
Storm Tanks estimated to reduce spills to 2 per annum.
Assumptions: Storm tanks at the WRC are gravitated feed from an elevated Inlet works and the return will be managed by reusing existing PS system 
THIS OPTION IS HIGHLY UNLIKELY TO BE ACCEPTABLE TO THE EA, IT ONLY MOVES THE PROBLEM
THE PUMP AWAY SIZES ARE ESTIMATES WHICH WOULD NEED TO BE VALIDATED BY CATCHMENT MODELLING UNAVAILABLE AT THE POINT. THE POTENTIAL COSTING ERROR WILL BE SIGNIFICANT.
DUE TO TIME LIMITATIONS LAND TYPES &amp; DIRECTIONAL DRILLING ESTMATED AS NOMINAL VALUES.</t>
  </si>
  <si>
    <t>Manningtree WRC MANNST Disinfection</t>
  </si>
  <si>
    <t>DD Manningtree WRC ASP &amp; UV for FFT &amp; Storm Storage</t>
  </si>
  <si>
    <t>Improvements - UV plant on Final Effluent for FFT flows (9,000 m3/d). DWF =2,999 m3/d.
Manningtree WRC = c12,000 PE, but designed for 17,000 PE. Hemmed in by Railway Lines.
Lift pumping station required to lift the treated full flow to treatment flows to the new UV Plant..
Install ASP, and UV plant. Design for 17,000 = 10,032 m3/d.
Storm Tanks estimated to reduce spills to 2 per annum.
Assumptions: Storm tanks at the WRC are gravitated feed from an elevated Inlet works and the return will be managed by reusing existing PS system 
Power upgrade required for high intensity UV Plant - which will run 24/7 for 365 days of the year.</t>
  </si>
  <si>
    <t>DD Manningtree WRC TSR &amp; UV for FFT &amp; Storm Storage</t>
  </si>
  <si>
    <t>Improvements - UV plant &amp; TSR on Final Effluent for FFT flows (9,000 m3/d). DWF =2,999 m3/d.
Manningtree WRC = c12,000 PE, but designed for 17,000 PE. Hemmed in by Railway Lines.
Lift pumping station required to lift the treated full flow to treatment flows to the new UV Plant..
Install MBR and UV plant. Design for 17,000 = 10,032 m3/d.
Storm Tanks estimated to reduce spills to 2 per annum.
Assumptions: Storm tanks at the WRC are gravitated feed from an elevated Inlet works and the return will be managed by reusing existing PS system 
Power upgrade required for high intensity UV Plant - which will run 24/7 for 365 days of the year.</t>
  </si>
  <si>
    <t>DD Manningtree WRC Storm Storage and Pump Away - ROUGH ESTIMATE DO NOT USE</t>
  </si>
  <si>
    <t>Improvements - UV plant on Final Effluent for FFT flows (7,344 m3/d). DWF =2,999 m3/d.
Manningtree WRC = c10,000 PE, but designed for 17,000 PE. Hemmed in by Railway Lines.
Storm Tanks estimated to reduce spills to 2 per annum.
Assumptions: Storm tanks at the WRC are gravitated feed from an elevated Inlet works and the return will be managed by reusing existing PS system 
Pump Away to Coast Est 20km away via 3 Pumping Stations
THIS OPTION IS HIGHLY UNLIKELY TO BE ACCEPTABLE TO THE EA, IT ONLY MOVES THE PROBLEM
THE PUMP AWAY SIZES ARE ESTIMATES WHICH WOULD NEED TO BE VALIDATED BY CATCHMENT MODELLING UNAVAILABLE AT THE POINT. THE POTENTIAL COSTING ERROR WILL BE SIGNIFICANT.
DUE TO TIME LIMITATIONS LAND TYPES &amp; DIRECTIONAL DRILLING ESTMATED AS NOMINAL VALUES.</t>
  </si>
  <si>
    <t>DD Sudbury WRC ASP &amp; UV for FFT + Storm Storage</t>
  </si>
  <si>
    <t>Improvements - Activated Sludge Plant. &amp; UV Plant for FFT Flows (Final Effluent).
Excess Storm Flows are estimated at (48,174 - 9,677) = 38,497 m3/d.
Storm Tanks to settle storm flows and reduce spills.
Power upgrade required for high intensity UV Plant - which will run 24/7 for 365 days of the year.
Offline Storm Storage at Sudbury Bailey &amp; Coates Cross Street CSO,  Sudbury The Croft CSO and Sudbury Conard RD SP.
Assumptions: Storm tanks at the WRC are gravitated feed from an elevated Inlet works and the return will be managed by reusing existing PS system</t>
  </si>
  <si>
    <t>DD Sudbury WRC Storm Storage &amp; Pump Away ROUGH ESTIMATE DO NOT USE</t>
  </si>
  <si>
    <t>Excess Storm Flows are estimated at (48,174 - 9,677) = 38,497 m3/d.
Storm Tanks to settle storm flows and reduce spills.
Offline Storm Storage at Sudbury Bailey &amp; Coates Cross Street CSO,  Sudbury The Croft CSO and Sudbury Conard RD SP.
Assumptions: Storm tanks at the WRC are gravitated feed from an elevated Inlet works and the return will be managed by reusing existing PS system 
Pump Away of FFT and Storm Flows to Downstream of the Bathing water area Estimated 1.8-2.0km
THIS OPTION IS HIGHLY UNLIKELY TO BE ACCEPTABLE TO THE EA, IT ONLY MOVES THE PROBLEM
THE PUMP AWAY SIZES ARE ESTIMATES WHICH WOULD NEED TO BE VALIDATED BY CATCHMENT MODELLING UNAVAILABLE AT THE POINT. THE POTENTIAL COSTING ERROR WILL BE SIGNIFICANT.</t>
  </si>
  <si>
    <t>DD Sudbury WRC MBR  &amp; UV for FFT + Storm Storage</t>
  </si>
  <si>
    <t>Improvements - UV Plant for Storm disinfection and UV Plant for FFT Flows (Final Effluent).
MBR . DWF = 3,441 m3/d. FFT = 11,356 m3/d.
Excess Storm Flows are estimated at (48,174 - 9,677) = 38,497 m3/d.
Storm Tanks to settle storm flows and reduce spills.
Power upgrade required for high intensity UV Plant - which will run 24/7 for 365 days of the year.
Offline Storm Storage at Sudbury Bailey &amp; Coates Cross Street CSO,  Sudbury The Croft CSO and Sudbury Conard RD SP.
Assumptions: Storm tanks at the WRC are gravitated feed from an elevated Inlet works and the return will be managed by reusing existing PS system</t>
  </si>
  <si>
    <t>DD Woodbridge WRC ASP &amp;UV for FFT + Storm Tanks</t>
  </si>
  <si>
    <t>Improvements - ASP &amp; UV Plant for FFT Flows (Final Effluent) and Storm Tanks to manage Storm flows.
FFT Flows are 15,840 m3/d. (3 .3times cDWF)
Excess Storm Flows 233 l/s are (20,130 - 8,880) = 11,250 m3/d.
Power upgrade required for high intensity UV Plant - which will run 24/7 for 365 days of the year.</t>
  </si>
  <si>
    <t>DD Woodbridge WRC TSR &amp; UV for FFT + Storm Tanks &amp; Power Supply</t>
  </si>
  <si>
    <t>Improvements - Tertiary Solids Removal &amp; UV Plant for FFT Flows (Final Effluent) and Storm Tanks to manage Storm flows.
FFT Flows are 15,840 m3/d. (3 .3times cDWF)
Excess Storm Flows 233 l/s are (20,130 - 8,880) = 11,250 m3/d.
Power upgrade required for high intensity UV Plant - which will run 24/7 for 365 days of the year.</t>
  </si>
  <si>
    <t>DD Boston WRC UV  &amp; TSR Plant + Add storm storage</t>
  </si>
  <si>
    <t>Improvements - ASP, Tertiary Solids Removal and UV plant Final Effluent FFT Flows.
Storm storage which consists of 1 No  Circular Tanks with scrapers and a Storm Return Pumping Station, 150 m2 of road and another Telemetry outstation. The existing Storm Storage is located at the TPS.
Pumping Station required to lift flows through the proposed UV Plant.
Pumping Station required to lift flows through the proposed Storm storage.
Power upgrade required for high intensity UV Plant - which will run 24/7 for 365 days of the year.
UV is the only accepted treatment by the Environment Agency for disinfection.
This investment also needs to deliver ENVACTIMP4</t>
  </si>
  <si>
    <t>DD Kings Lynn STC ASP  &amp; UV Plant + Liquor Treatment</t>
  </si>
  <si>
    <t>Disinfection of discharge at Kings Lynn STC (PE = c95,000) - to protect the Shellfish in The Wash.
1) Provide UV treatment for the Full Flow to Treatment flows and (Sludge Liquor Treatment 
This includes for lifting of flows to the new UV Disinfection Plant.
The additional scope of this alternative is to provide 
2) Additional Storm Storage at Nar Lane No 1 PS  - wet volume required = 1,382 m3. Full Volume = 1,660 m3.
Power upgrade required for high intensity UV Plant - which will run 24/7 for 365 days of the year.
3) Upgraded ASP Plant and Final Tanks to manage the pin floc solids created by an exiting low sludge age.
4) Tertiary sludge liquor Treatment - mimicked by Sand Filter installation for C55 purposes.
UV is the only accepted treatment by the Environment Agency for disinfection.</t>
  </si>
  <si>
    <t>Tollesbury WRC Disinfection</t>
  </si>
  <si>
    <t>DD Tollesbury WRC ASP &amp; TSR &amp; UV Plant for FFT, storm storage</t>
  </si>
  <si>
    <t>Provide Tertiary Solids Removal ASP and UV Disinfection Plant for Final Effluent FFT Flows.
Install Blind Storm storage (Circular Tank with scraper( and a Storm Return Pumping Station.
Provide a new Telemetry outstation.
Provide CSO Storm Storage at Tollesbury Woodrolfe Road CSO  to reduce spills .
Power upgrade required for high intensity UV Plant - which will run 24/7 for 365 days of the year.</t>
  </si>
  <si>
    <t>DD Tollesbury WRC MBR  &amp; UV Plant + Storm storage</t>
  </si>
  <si>
    <t>Provide MBR, fine screening and UV Disinfection Plant for Final Effluent FFT Flows.
Install Blind Storm storage (Circular Tank with scraper( and a Storm Return Pumping Station.
Provide a new Telemetry outstation.
Provide CSO Storm Storage at Tollesbury Woodrolfe Road CSO  to reduce spills .
Power upgrade required for high intensity UV Plant - which will run 24/7 for 365 days of the year.</t>
  </si>
  <si>
    <t>DD Oakham WRC ASP, UV for FFT &amp; Storm Tanks  &amp; Power Supply</t>
  </si>
  <si>
    <t>Improvements - UV plant on Final Effluent for FFT flows (8,899 m3/d). DWF = 2,962 m3/d.
Oakham  WRC = c13,500 PE.
Lift pumping station required to lift the treated full flow to treatment flows to the new UV Plant..
ASP,, Tertiary Solids Removal and UV plant 
Storm Tanks estimated to reduce spills to 2 per annum.
See SEW-11617 presentation  stated 103 l/s for FFT = 8899 m3/d
Assumptions: Storm tanks at the WRC are gravitated feed from an elevated Inlet works and the return will be managed by reusing existing PS system 
Power upgrade required for high intensity UV Plant - which will run 24/7 for 365 days of the year.</t>
  </si>
  <si>
    <t>DD Oakham WRC UV &amp; MBR for FFT &amp; Storm Tanks  &amp; Power Supply</t>
  </si>
  <si>
    <t>DD Oakham WRC Storm Storage and Pumps Away - ROUGH ESTIMATE DO NOT USE</t>
  </si>
  <si>
    <t>Improvements - UV plant on Final Effluent for FFT flows (8,899 m3/d). DWF = 2,962 m3/d.
Oakham  WRC = c13,500 PE.
Storm Tanks estimated to reduce spills to 2 per annum.
See SEW-11617 presentation  stated 103 l/s for FFT = 8899 m3/d
Assumptions: Storm tanks at the WRC are gravitated feed from an elevated Inlet works and the return will be managed by reusing existing PS system 
Pump Away back to the Welland or Nene near Stamford or Wansford respectively (Post Rutland Intakes) up to 24km (3 No Interstage Pumping Stations each pumping circa 8km)
THIS OPTION IS HIGHLY UNLIKELY TO BE ACCEPTABLE TO THE EA, IT ONLY MOVES THE PROBLEM
THE PUMP AWAY SIZES ARE ESTIMATES WHICH WOULD NEED TO BE VALIDATED BY CATCHMENT MODELLING UNAVAILABLE AT THE POINT. THE POTENTIAL COSTING ERROR WILL BE SIGNIFICANT.
DUE TO TIME LIMITATIONS LAND TYPES &amp; DIRECTIONAL DRILLING ESTMATED AS NOMINAL VALUES.</t>
  </si>
  <si>
    <t>DD Oakham WRC UV for FFT &amp; Storm Tanks (Updated UV)</t>
  </si>
  <si>
    <t>Improvements - UV plant on Final Effluent for FFT flows (8,899 m3/d). DWF = 2,962 m3/d.
UV Model updated July 2024 with advice from Trojan.
Oakham  WRC = c13,500 PE.
Lift pumping station required to lift the treated full flow to treatment flows to the new UV Plant..
UV plant (Civil and M&amp;E) for 8,899 m3/d of flow. (103 l/s)
Storm Tanks estimated to reduce spills to 2 per annum.
See SEW-11617 presentation  stated 103 l/s for FFT = 8899 m3/d
Assumptions: Storm tanks at the WRC are gravitated feed from an elevated Inlet works and the return will be managed by reusing existing PS system</t>
  </si>
  <si>
    <t>DD Southwold WRC ASP &amp; UV for F.E. + storm storage</t>
  </si>
  <si>
    <t>Improvements - UV disinfection plant for Final Effluent (FE). 
Install ASP, upgrade primary and secondary treatment to treat to the standard needed for UV treatment to be effective. Install UV treatment on Final Effluent channel.
Storm storage which consists of 3 No 1,000 m3 Circular Tanks with scrapers and a Storm Return Pumping Station, 150 m2 of road and another Telemetry outstation. Storm Screen.</t>
  </si>
  <si>
    <t>DD Southwold WRC MBR &amp; UV for F.E. + storm storage</t>
  </si>
  <si>
    <t>Improvements - UV disinfection plant for Final Effluent (FE). 
Install MBR, upgrade primary and secondary treatment to treat to the standard needed for UV treatment to be effective. Install UV treatment on Final Effluent channel.
Storm storage which consists of 3 No 1,000 m3 Circular Tanks with scrapers and a Storm Return Pumping Station, 150 m2 of road and another Telemetry outstation. Storm Screen.</t>
  </si>
  <si>
    <t>DD Easton WRC UV for FFT Flows and Storm Tank &amp; Power &amp; Tertiary Solids</t>
  </si>
  <si>
    <t>Improvements - UV plant (for FE). 
Install an ASP, Tertiary Solids removal &amp; UV treatment plant on FE channel. to treat FFT Flows.
Install an Inlet Works with mechanical  screens to deal with the max instantaneous flows.
Install full new treatment including PST, Aeration and MBR.
Install Blind Storm storage (Circular Tank with scraper( and a Storm Return Pumping Station.
Provide a new Telemetry outstation.
Power upgrade required for high intensity UV Plant - which will run 24/7 for 365 days of the year.</t>
  </si>
  <si>
    <t>DD Easton WRC Storm Storage &amp; Pump to Framlingham WRC</t>
  </si>
  <si>
    <t>Install Blind Storm storage (Circular Tank with scraper( and a Storm Return Pumping Station.
Provide a new Telemetry outstation.
Pump Away of FFT and Storm Flows to Framlingham WRC
THIS OPTION IS HIGHLY UNLIKELY TO BE ACCEPTABLE TO THE EA (Framlingham WRC is 3 of 5 years flow non compliant now so would need major upgrade to take additional flow),  DO NOT USE
THE PUMP AWAY SIZES ARE ESTIMATES WHICH WOULD NEED TO BE VALIDATED BY CATCHMENT MODELLING UNAVAILABLE AT THE POINT. THE POTENTIAL COSTING ERROR WILL BE SIGNIFICANT.</t>
  </si>
  <si>
    <t>DD Maldon WRC ASP &amp; UV Plant for FFT &amp;  Storm Storage</t>
  </si>
  <si>
    <t>Provide ASP &amp; Tertiary Solids removal and a UV treatment plant on FE channel. to treat FFT Flows.
Install Blind Storm storage (Circular Tank with scraper( and a Storm Return Pumping Station.
Provide a new Telemetry outstation.
Power upgrade required for high intensity UV Plant - which will run 24/7 for 365 days of the year.
UV is the only accepted treatment by the Environment Agency for disinfection.</t>
  </si>
  <si>
    <t>DD Maldon WRC MBR &amp; UV Plant with Fine Screens &amp;  Storm  Storage</t>
  </si>
  <si>
    <t>Provide Membrane Bioreactor (MBR) and Fine Screens etc.. &amp; UV Plant.
Install Blind Storm storage (Circular Tank with scraper) and a Storm Return Pumping Station.
Provide a new Telemetry outstation.
Power upgrade required for high intensity UV Plant - which will run 24/7 for 365 days of the year.
UV is the only accepted treatment by the Environment Agency for disinfection.</t>
  </si>
  <si>
    <t>Definitions</t>
  </si>
  <si>
    <r>
      <t>1)</t>
    </r>
    <r>
      <rPr>
        <i/>
        <sz val="9"/>
        <color rgb="FF000000"/>
        <rFont val="Times New Roman"/>
        <family val="1"/>
      </rPr>
      <t xml:space="preserve"> </t>
    </r>
    <r>
      <rPr>
        <i/>
        <sz val="9"/>
        <color rgb="FF000000"/>
        <rFont val="Verdana"/>
        <family val="2"/>
      </rPr>
      <t>Whole Life Cost - WLC (discounted) = CAPEX+CAPEX repeat+OPEX+OPEX repeat at 30 years then discounted</t>
    </r>
  </si>
  <si>
    <r>
      <t>2)</t>
    </r>
    <r>
      <rPr>
        <i/>
        <sz val="9"/>
        <color rgb="FF000000"/>
        <rFont val="Times New Roman"/>
        <family val="1"/>
      </rPr>
      <t xml:space="preserve"> </t>
    </r>
    <r>
      <rPr>
        <i/>
        <sz val="9"/>
        <color rgb="FF000000"/>
        <rFont val="Verdana"/>
        <family val="2"/>
      </rPr>
      <t xml:space="preserve">EAB </t>
    </r>
    <r>
      <rPr>
        <sz val="9"/>
        <color rgb="FF000000"/>
        <rFont val="Verdana"/>
        <family val="2"/>
      </rPr>
      <t xml:space="preserve">– </t>
    </r>
    <r>
      <rPr>
        <i/>
        <sz val="9"/>
        <color rgb="FF000000"/>
        <rFont val="Verdana"/>
        <family val="2"/>
      </rPr>
      <t>Equivalent Annualised Benefit = The benefit in £ that is expected each year following completion of the scheme</t>
    </r>
  </si>
  <si>
    <r>
      <t>3)</t>
    </r>
    <r>
      <rPr>
        <i/>
        <sz val="9"/>
        <color rgb="FF000000"/>
        <rFont val="Times New Roman"/>
        <family val="1"/>
      </rPr>
      <t xml:space="preserve"> </t>
    </r>
    <r>
      <rPr>
        <i/>
        <sz val="9"/>
        <color rgb="FF000000"/>
        <rFont val="Verdana"/>
        <family val="2"/>
      </rPr>
      <t xml:space="preserve">EAV </t>
    </r>
    <r>
      <rPr>
        <sz val="9"/>
        <color rgb="FF000000"/>
        <rFont val="Verdana"/>
        <family val="2"/>
      </rPr>
      <t xml:space="preserve">– </t>
    </r>
    <r>
      <rPr>
        <i/>
        <sz val="9"/>
        <color rgb="FF000000"/>
        <rFont val="Verdana"/>
        <family val="2"/>
      </rPr>
      <t>Equivalent Annualised Value</t>
    </r>
  </si>
  <si>
    <r>
      <t>4)</t>
    </r>
    <r>
      <rPr>
        <i/>
        <sz val="9"/>
        <color rgb="FF000000"/>
        <rFont val="Times New Roman"/>
        <family val="1"/>
      </rPr>
      <t xml:space="preserve"> </t>
    </r>
    <r>
      <rPr>
        <i/>
        <sz val="9"/>
        <color rgb="FF000000"/>
        <rFont val="Verdana"/>
        <family val="2"/>
      </rPr>
      <t>EAC - Equivalent annual cost (EAC) = the annual cost of owning, operating, and maintaining an asset over a defined period of time, in this case 30 years as per the requirements from Ofwat</t>
    </r>
  </si>
  <si>
    <r>
      <t>5)</t>
    </r>
    <r>
      <rPr>
        <i/>
        <sz val="9"/>
        <color rgb="FF000000"/>
        <rFont val="Times New Roman"/>
        <family val="1"/>
      </rPr>
      <t xml:space="preserve"> </t>
    </r>
    <r>
      <rPr>
        <i/>
        <sz val="9"/>
        <color rgb="FF000000"/>
        <rFont val="Verdana"/>
        <family val="2"/>
      </rPr>
      <t xml:space="preserve">Risk Index = Whole Life Cost/(Baseline Risk Value </t>
    </r>
    <r>
      <rPr>
        <sz val="9"/>
        <color rgb="FF000000"/>
        <rFont val="Verdana"/>
        <family val="2"/>
      </rPr>
      <t xml:space="preserve">– </t>
    </r>
    <r>
      <rPr>
        <i/>
        <sz val="9"/>
        <color rgb="FF000000"/>
        <rFont val="Verdana"/>
        <family val="2"/>
      </rPr>
      <t>Residual Risk Value)</t>
    </r>
    <r>
      <rPr>
        <sz val="9"/>
        <color theme="1"/>
        <rFont val="Times New Roman"/>
        <family val="1"/>
      </rPr>
      <t>  </t>
    </r>
  </si>
  <si>
    <t>I043766</t>
  </si>
  <si>
    <t xml:space="preserve"> NAY4 Aylsham WW Supernatant Return DD</t>
  </si>
  <si>
    <t>Valve Size</t>
  </si>
  <si>
    <t xml:space="preserve"> mm</t>
  </si>
  <si>
    <t>Installation Complexity</t>
  </si>
  <si>
    <t>non-Complex</t>
  </si>
  <si>
    <t xml:space="preserve">Memory Capacity </t>
  </si>
  <si>
    <t>Submersible Pump</t>
  </si>
  <si>
    <t xml:space="preserve"> kW</t>
  </si>
  <si>
    <t>Gate Valve &lt;#2&gt;</t>
  </si>
  <si>
    <t>Complex</t>
  </si>
  <si>
    <t xml:space="preserve"> number</t>
  </si>
  <si>
    <t>Power to new assets</t>
  </si>
  <si>
    <t>required for access to install asset</t>
  </si>
  <si>
    <t>Digging out of bank for extra site space</t>
  </si>
  <si>
    <t xml:space="preserve">I043776 </t>
  </si>
  <si>
    <t>SUT6 Barnham Cross WW Supernatant Return DD</t>
  </si>
  <si>
    <t>Qty</t>
  </si>
  <si>
    <t>Tank Cover &lt;#2&gt;</t>
  </si>
  <si>
    <t>RWS - Raw Water Storage</t>
  </si>
  <si>
    <t>Purpose of Covers</t>
  </si>
  <si>
    <t>Preventing External Contamination</t>
  </si>
  <si>
    <t xml:space="preserve">Cover Plan Area </t>
  </si>
  <si>
    <t xml:space="preserve"> GB</t>
  </si>
  <si>
    <t xml:space="preserve">In/Out Cards </t>
  </si>
  <si>
    <t xml:space="preserve">Pump Rating </t>
  </si>
  <si>
    <t>required for asset installation</t>
  </si>
  <si>
    <t>I043768</t>
  </si>
  <si>
    <t xml:space="preserve"> SUE25 Baylham WWSupernatant Return DD</t>
  </si>
  <si>
    <t>required for asset access to install</t>
  </si>
  <si>
    <t>I043775</t>
  </si>
  <si>
    <t>NBR9Carbrooke WW Supernatant Return DD</t>
  </si>
  <si>
    <t>access to asset installation</t>
  </si>
  <si>
    <t>Make safe current tanks</t>
  </si>
  <si>
    <t xml:space="preserve">I043756 </t>
  </si>
  <si>
    <t>EXC7 Castle Hedingham WW Supernatant Return DD</t>
  </si>
  <si>
    <t>non complex</t>
  </si>
  <si>
    <t>Cover Plan Area</t>
  </si>
  <si>
    <t>req for asset access</t>
  </si>
  <si>
    <t>Removal of existing covers</t>
  </si>
  <si>
    <t xml:space="preserve">I043777 </t>
  </si>
  <si>
    <t>NED3 Dereham WW Supernatant Return DD</t>
  </si>
  <si>
    <t> I025501</t>
  </si>
  <si>
    <t xml:space="preserve"> FND26 Hillington Supernatant Return DD</t>
  </si>
  <si>
    <t>required for asset access</t>
  </si>
  <si>
    <t>Remove existing covers</t>
  </si>
  <si>
    <t>I025509</t>
  </si>
  <si>
    <t xml:space="preserve"> EXS7 Gt Horkesley Supernatant Return DD</t>
  </si>
  <si>
    <t>req for asset install</t>
  </si>
  <si>
    <t> I043767</t>
  </si>
  <si>
    <t xml:space="preserve"> NNC5 Metton WW Supernatant Return DD</t>
  </si>
  <si>
    <t>req for asset installation access</t>
  </si>
  <si>
    <t xml:space="preserve">I043762 </t>
  </si>
  <si>
    <t>NAY5 Royston Bridge WW Supernatant Return DD</t>
  </si>
  <si>
    <t>I043757</t>
  </si>
  <si>
    <t xml:space="preserve"> NHL7 Rushall WW Supernatant Return DD</t>
  </si>
  <si>
    <t>Pumping Station</t>
  </si>
  <si>
    <t xml:space="preserve">Sump Volume </t>
  </si>
  <si>
    <t>Polyelectrolyte Dosing</t>
  </si>
  <si>
    <t>1D - Suspended Solids Removal</t>
  </si>
  <si>
    <t xml:space="preserve"> Ml/d</t>
  </si>
  <si>
    <t>RWP - Raw Water Pumping</t>
  </si>
  <si>
    <t>Ferric Dosing</t>
  </si>
  <si>
    <t>Flow (Ml/d)</t>
  </si>
  <si>
    <t>Rectangular Tank</t>
  </si>
  <si>
    <t>CLA - Clarification</t>
  </si>
  <si>
    <t xml:space="preserve"> m2</t>
  </si>
  <si>
    <t>Centrifugal Horiz</t>
  </si>
  <si>
    <t>Reflux Valve</t>
  </si>
  <si>
    <t>DC Motor</t>
  </si>
  <si>
    <t>Davit Socket</t>
  </si>
  <si>
    <t>Safe Working Load</t>
  </si>
  <si>
    <t>kg</t>
  </si>
  <si>
    <t>Davit</t>
  </si>
  <si>
    <t>Kiosk-LPCB3</t>
  </si>
  <si>
    <t>Kiosk &lt;#2&gt;-LPCB3</t>
  </si>
  <si>
    <t>Telemetry Outstation-MM4</t>
  </si>
  <si>
    <t>POL - Polyelectrolyte Dosing</t>
  </si>
  <si>
    <t>FER - Ferric Dosing</t>
  </si>
  <si>
    <t>covering  supernatant tanks</t>
  </si>
  <si>
    <t xml:space="preserve">I043761 </t>
  </si>
  <si>
    <t>NNC6 Sheringham WW Supernatant Return DD</t>
  </si>
  <si>
    <t>Are the works in a town centre/heavily congested area?</t>
  </si>
  <si>
    <t>Removal of existing cover</t>
  </si>
  <si>
    <t>required for asset install</t>
  </si>
  <si>
    <t>I043772</t>
  </si>
  <si>
    <t xml:space="preserve"> LNE3 Covenham Supernatant Return DD</t>
  </si>
  <si>
    <t>Kiosks-LPBC3</t>
  </si>
  <si>
    <t>Pumps, Washwater - M&amp;E</t>
  </si>
  <si>
    <t>Pumps, Washwater - M&amp;E &lt;#2&gt;</t>
  </si>
  <si>
    <t>Clarifiers</t>
  </si>
  <si>
    <t>SLK - Sludge Thickening</t>
  </si>
  <si>
    <t xml:space="preserve"> I041169  and I041168</t>
  </si>
  <si>
    <t>FND22a Marham surface water abstraction relocation</t>
  </si>
  <si>
    <t>Membrane Filters</t>
  </si>
  <si>
    <t>Pre &amp; Post Ozone</t>
  </si>
  <si>
    <t>Maximum Water Capacity</t>
  </si>
  <si>
    <t>1K - Treated Water Storage</t>
  </si>
  <si>
    <t xml:space="preserve"> m3</t>
  </si>
  <si>
    <t>Number of cameras</t>
  </si>
  <si>
    <t>TWS - Treated Water Storage</t>
  </si>
  <si>
    <t>Memory Capacity 100</t>
  </si>
  <si>
    <t>Fittings &lt;#3&gt;Sluice</t>
  </si>
  <si>
    <t>Main Diameter</t>
  </si>
  <si>
    <t>Combined DAF</t>
  </si>
  <si>
    <t>Buildings &lt;#2&gt; Ozone Process</t>
  </si>
  <si>
    <t xml:space="preserve">Footprint Area </t>
  </si>
  <si>
    <t>Buildings- Membrane process</t>
  </si>
  <si>
    <t xml:space="preserve">Buildings &lt;#3&gt; DAF building </t>
  </si>
  <si>
    <t>m5</t>
  </si>
  <si>
    <t>Buildings &lt;#4&gt; Generator</t>
  </si>
  <si>
    <t>m6</t>
  </si>
  <si>
    <t>Reservoir Infrastructure and Landscaping</t>
  </si>
  <si>
    <t>Length of Directional Drill Complex</t>
  </si>
  <si>
    <t>Raw Water Pumps - Civil</t>
  </si>
  <si>
    <t>1C - Raw Water Transfer</t>
  </si>
  <si>
    <t>Raw Water Pumps - M&amp;E</t>
  </si>
  <si>
    <t>Reservoir Abstraction</t>
  </si>
  <si>
    <t>during commissioning and connections</t>
  </si>
  <si>
    <t>new WTW located to west of existing site</t>
  </si>
  <si>
    <t>lowlying fenland location - will likely need dewatering</t>
  </si>
  <si>
    <t>lowlying fenland location - upper strata of ground in the area is weak and will likely need piling</t>
  </si>
  <si>
    <t>process modelling</t>
  </si>
  <si>
    <t>Does the solution require environmental mitigation measures to be implemented?</t>
  </si>
  <si>
    <t>New WTW with buildings . built on new land adjacent existing WTW - linked to pipeline to new Intake on River Nar - Planning +EIA + Environmental investigations</t>
  </si>
  <si>
    <t>Major MEICA installation</t>
  </si>
  <si>
    <t>Is an archaeological study required?</t>
  </si>
  <si>
    <t>decomissioning of existing WTW assets</t>
  </si>
  <si>
    <t>I038949</t>
  </si>
  <si>
    <t>Hail Weston WRC WFD_IMP P &gt; 1mg/l</t>
  </si>
  <si>
    <t>Outfall Pipework</t>
  </si>
  <si>
    <t>FED - Final Effluent Discharge</t>
  </si>
  <si>
    <t>Type of Outfall</t>
  </si>
  <si>
    <t>River</t>
  </si>
  <si>
    <t>Asset Material</t>
  </si>
  <si>
    <t>MDPE</t>
  </si>
  <si>
    <t>Natural Capital Wetland</t>
  </si>
  <si>
    <t>Liner Type</t>
  </si>
  <si>
    <t>Bentonite Clay</t>
  </si>
  <si>
    <t>General</t>
  </si>
  <si>
    <t xml:space="preserve">Total Location Factor Costs (Land, Modelling, Extensive Planning, Environmental Mitigation, Site Demolition/Enabling Works) </t>
  </si>
  <si>
    <t>I038950</t>
  </si>
  <si>
    <t>Morcott WRC WFD_IMP P &gt; 1mg/l</t>
  </si>
  <si>
    <t>I038952</t>
  </si>
  <si>
    <t>Westbury WRC WFD_IMP P &gt; 1mg/l</t>
  </si>
  <si>
    <t>I038962</t>
  </si>
  <si>
    <t>Shouldham  WRC WFD_ND Growth P &gt; 1mg/l</t>
  </si>
  <si>
    <t>I040380</t>
  </si>
  <si>
    <t>Stibbard WRC HD_IMP P &gt;1mg/l</t>
  </si>
  <si>
    <t>I040629</t>
  </si>
  <si>
    <t>Grasby WRC EnvAct_Imp1 P 1mg/l</t>
  </si>
  <si>
    <t>I041718</t>
  </si>
  <si>
    <t>West by Welland WFD _IMP P 2.5mg/l</t>
  </si>
  <si>
    <t>I041732</t>
  </si>
  <si>
    <t>Manthorpe WRC WFD_IMP P 1,5mg/l</t>
  </si>
  <si>
    <t>I041736</t>
  </si>
  <si>
    <t>Good Easter WRC WFD_IMP P 3mg/l</t>
  </si>
  <si>
    <t>I041755</t>
  </si>
  <si>
    <t>Broxted WRC WFD_IMP P 1 mg/l</t>
  </si>
  <si>
    <t>I041757</t>
  </si>
  <si>
    <t>Arrington WRC WFD_IMP P 1.5mg/l</t>
  </si>
  <si>
    <t>Great Casterton WRC WFD_IMP P &gt; 1mg/l</t>
  </si>
  <si>
    <t>I038945</t>
  </si>
  <si>
    <t>Option</t>
  </si>
  <si>
    <t>Capex</t>
  </si>
  <si>
    <t>Whole Life Cost</t>
  </si>
  <si>
    <t>Equivalent Annualised Benefit </t>
  </si>
  <si>
    <t>Risk Index </t>
  </si>
  <si>
    <t>Equivalent Annualiased Value</t>
  </si>
  <si>
    <t>Explanation</t>
  </si>
  <si>
    <t>Preferred option - Great Casterton WRC Treatment Wetland</t>
  </si>
  <si>
    <t>AW Strategy to select NBS where appropriate with this site meeting the EA guidelines parameters of less than 1000 p.e and 1mg/l P limit or more. AMP9 Delivery</t>
  </si>
  <si>
    <t>Alternative solution - Great Casterton WRC New dosing plant and ancillaries</t>
  </si>
  <si>
    <t>Preferred option - Hail Weston WRC Treatment Wetland</t>
  </si>
  <si>
    <t xml:space="preserve">AW Strategy to select NBS where appropriate with this site meeting the EA guidelines parameters of less than 1000 p.e and 1mg/l P limit or more. </t>
  </si>
  <si>
    <t>Alternative solution - Hail Weston WRC New dosing plant and ancillaries</t>
  </si>
  <si>
    <t>Preferred option - Morcott WRC Treatment Wetland</t>
  </si>
  <si>
    <t>Alternative solution - Morcott WRC New dosing plant and ancillaries</t>
  </si>
  <si>
    <t>Preferred option - Shouldham WRC Treatment Wetland</t>
  </si>
  <si>
    <t>Alternative solution - Shouldham WRC New dosing plant and ancillaries</t>
  </si>
  <si>
    <t>Site is an RBC works and  not conducive to traditional P removal. Therefore Works would require an upgrade to facilitate Iron dosing.</t>
  </si>
  <si>
    <t>Preferred option - Stibbard WRC Treatment Wetland</t>
  </si>
  <si>
    <t>Alternative solution - Stibbard WRC New dosing plant and ancillaries</t>
  </si>
  <si>
    <t>Site is an RBC works &lt;250p.e and  not conducive to traditional P removal. Therefore Works would require an upgrade to facilitate Iron dosing.</t>
  </si>
  <si>
    <t>Preferred option - Grasby WRC Treatment Wetland</t>
  </si>
  <si>
    <t>AW Strategy to seelct NBS where appropriate with this site meeting the EA guidelines parameters of less than 1000 p.e and 1mg/l P limit or more.</t>
  </si>
  <si>
    <t>Alternative solution - Grasby WRC New dosing plant and ancillaries</t>
  </si>
  <si>
    <t>Preston Capes WRC WFD_IMP MOD P 1mg/l</t>
  </si>
  <si>
    <t>I040701</t>
  </si>
  <si>
    <t>Preferred option - Preston Capes WRC Treatment Wetland</t>
  </si>
  <si>
    <t>AW Strategy to select NBS where appropriate with this site meeting the EA guidelines parameters of less than 1000 p.e and 1mg/l P limit or more.</t>
  </si>
  <si>
    <t>Alternative solution - Preston Capes WRC New dosing plant and ancillaries</t>
  </si>
  <si>
    <t>Preferred option - Good Easter WRC Treatment Wetland</t>
  </si>
  <si>
    <t>Alternative solution - Good Easter WRC New dosing plant and ancillaries</t>
  </si>
  <si>
    <t>Site is an Oxyjet Process works circa 250p.e and  not conducive to traditional P removal. Therefore Works would require an upgrade to facilitate Iron dosing.</t>
  </si>
  <si>
    <t>Preferred option - Arrington  WRC Treatment Wetland</t>
  </si>
  <si>
    <t>Alternative solution - Arrington WRC New dosing plant and ancillaries</t>
  </si>
  <si>
    <t>Preferred option - Broxted WRC Treatment Wetland</t>
  </si>
  <si>
    <t>Alternative solution - Broxsted WRC New dosing plant and ancillaries</t>
  </si>
  <si>
    <t>Site is a Descriptive works and rerquires a major upgrade to facilitate Iron dosing and meet Sanitary parameters</t>
  </si>
  <si>
    <t>Shudy Camps WRC AMP8 Phased build Wetland for P</t>
  </si>
  <si>
    <t>I040829</t>
  </si>
  <si>
    <t>Preferred option - Shudy Camps WRC Treatment Wetland</t>
  </si>
  <si>
    <t>Preferred option - West by Welland WRC Treatment Wetland</t>
  </si>
  <si>
    <t>Alternative solution - West by Welland WRC New dosing plant and ancillaries</t>
  </si>
  <si>
    <t>Preferred option - Manthorpe WRC Treatment Wetland</t>
  </si>
  <si>
    <t>Alternative solution - Manthorpe WRC New dosing plant and ancillaries</t>
  </si>
  <si>
    <t>Tugby  WRC WFD_IMP P &gt; 1mg/l</t>
  </si>
  <si>
    <t>I038951</t>
  </si>
  <si>
    <t>Preferred option - Tugby WRC Treatment Wetland</t>
  </si>
  <si>
    <t>Alternative solution - Tugby WRC New dosing plant and ancillaries</t>
  </si>
  <si>
    <t>Northrepps WRC WFD_ND Growth P &gt; 1mg/l</t>
  </si>
  <si>
    <t>I038955</t>
  </si>
  <si>
    <t>Preferred option - Northrepps WRC Treatment Wetland</t>
  </si>
  <si>
    <t>Alternative solution - Northrepps WRC New dosing plant and ancillaries</t>
  </si>
  <si>
    <t>Earl Soham WRC WFD_ND Growth P &gt; 1mg/l</t>
  </si>
  <si>
    <t>I038956</t>
  </si>
  <si>
    <t>Preferred option - Earl Soham WRC Treatment Wetland</t>
  </si>
  <si>
    <t>Alternative solution - Earl Soham WRC New dosing plant and ancillaries</t>
  </si>
  <si>
    <t>Sandon WRC WFD_ND Growth P &gt; 1mg/l</t>
  </si>
  <si>
    <t>I038959</t>
  </si>
  <si>
    <t>Preferred option - Sandon WRC Treatment Wetland</t>
  </si>
  <si>
    <t>Alternative solution - Sandon WRC New dosing plant and ancillaries</t>
  </si>
  <si>
    <t>Fincham WRC WFD_ND Growth P &gt; 1mg/l</t>
  </si>
  <si>
    <t>I038960</t>
  </si>
  <si>
    <t>Preferred option - Fincham WRC Treatment Wetland</t>
  </si>
  <si>
    <t>Alternative solution - Fincham WRC New dosing plant and ancillaries</t>
  </si>
  <si>
    <t>Barton Bendish WRC WFD_ND Growth P &gt; 1mg/l</t>
  </si>
  <si>
    <t>I038961</t>
  </si>
  <si>
    <t>Preferred option - Barton Bendish WRC Treatment Wetland</t>
  </si>
  <si>
    <t>Alternative solution - Barton Bendish WRC New dosing plant and ancillaries</t>
  </si>
  <si>
    <t>Benefield WRC WFD_ND Growth P &gt; 1mg/l</t>
  </si>
  <si>
    <t>I038963</t>
  </si>
  <si>
    <t>Preferred option - Benefield WRC Treatment Wetland</t>
  </si>
  <si>
    <t>Alternative solution - Benefield WRC New dosing plant and ancillaries</t>
  </si>
  <si>
    <t>Gipsey Bridge WRC WFD_ND Growth P &gt; 1mg/l</t>
  </si>
  <si>
    <t>I038968</t>
  </si>
  <si>
    <t>Preferred option - Gipsey Bridge WRC Treatment Wetland</t>
  </si>
  <si>
    <t>Alternative solution - Gipsey Bridge WRC New dosing plant and ancillaries</t>
  </si>
  <si>
    <t>Preferred option - Westbury WRC Treatment Wetland</t>
  </si>
  <si>
    <t>Alternative solution - Westbury WRC New dosing plant and ancillaries</t>
  </si>
  <si>
    <t>ANH_DD_020 Carbon neutral PR24 DD Representation enhancement strategy</t>
  </si>
  <si>
    <t>ANH_DD_018 Resilient to flood PR24 DD Representation enhancement strategy</t>
  </si>
  <si>
    <t>ANH_DD_021 Sustainable growth PR24 DD Representation enhancement strategy</t>
  </si>
  <si>
    <t>ANH_DD_019 Work with others to achieve significant improvements in ecological quality of catchments</t>
  </si>
  <si>
    <t>Enhancement Strategy</t>
  </si>
  <si>
    <t>Sludge enhancement (Chapter 3)</t>
  </si>
  <si>
    <t>Resilience (water) (Chapter 8)</t>
  </si>
  <si>
    <t>Odour and Resilience (water recycling) (Chapter 9)</t>
  </si>
  <si>
    <t>Security (water &amp; water recycling) (Chapter 10)</t>
  </si>
  <si>
    <t>Addressing raw water deterioration (Chapter 11)</t>
  </si>
  <si>
    <t>Microbiological treatment (Chapter 6)</t>
  </si>
  <si>
    <t>Increasing FFTs  (Chapter 6)</t>
  </si>
  <si>
    <t>Microbiological treatment (Cost benefit)  (Chapter 6)</t>
  </si>
  <si>
    <t>Nutrient and sanitary parameters (Chapter 3)</t>
  </si>
  <si>
    <t>Nutrient and sanitary parameters (Cost benefit) (Chapter 3)</t>
  </si>
  <si>
    <t>Supply side improvements (recirculation and Marham) (Chapter 3)</t>
  </si>
  <si>
    <r>
      <rPr>
        <b/>
        <sz val="11"/>
        <color theme="1"/>
        <rFont val="Aptos Narrow"/>
        <family val="2"/>
        <scheme val="minor"/>
      </rPr>
      <t>PR24 Enhancement Cost breakdowns</t>
    </r>
    <r>
      <rPr>
        <sz val="11"/>
        <color theme="1"/>
        <rFont val="Aptos Narrow"/>
        <family val="2"/>
        <scheme val="minor"/>
      </rPr>
      <t xml:space="preserve">
We provide the following detailed cost breakdowns to support our Representations relating to the enhancement strategies outlined in column B. 
Columns C and D outline the document and section where further narrative relating to these cost breakdowns can be found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</si>
</sst>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Red]\-&quot;£&quot;#,##0.00"/>
    <numFmt numFmtId="44" formatCode="_-&quot;£&quot;* #,##0.00_-;\-&quot;£&quot;* #,##0.00_-;_-&quot;£&quot;* &quot;-&quot;??_-;_-@_-"/>
    <numFmt numFmtId="43" formatCode="_-* #,##0.00_-;\-* #,##0.00_-;_-* &quot;-&quot;??_-;_-@_-"/>
    <numFmt numFmtId="164" formatCode="##,##0.00"/>
    <numFmt numFmtId="165" formatCode="_-* #,##0_-;\-* #,##0_-;_-* &quot;-&quot;??_-;_-@_-"/>
    <numFmt numFmtId="166" formatCode="_-* #,##0.0_-;\-* #,##0.0_-;_-* &quot;-&quot;??_-;_-@_-"/>
    <numFmt numFmtId="167" formatCode="0.000"/>
    <numFmt numFmtId="168" formatCode="_-* #,##0.000_-;\-* #,##0.000_-;_-* &quot;-&quot;??_-;_-@_-"/>
    <numFmt numFmtId="169" formatCode="0.0"/>
  </numFmts>
  <fonts count="30">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b/>
      <sz val="14"/>
      <color theme="1"/>
      <name val="Aptos Narrow"/>
      <family val="2"/>
      <scheme val="minor"/>
    </font>
    <font>
      <sz val="11"/>
      <name val="Aptos Narrow"/>
      <family val="2"/>
      <scheme val="minor"/>
    </font>
    <font>
      <sz val="11"/>
      <color rgb="FF212121"/>
      <name val="Arial"/>
      <family val="2"/>
    </font>
    <font>
      <sz val="12"/>
      <color rgb="FF212121"/>
      <name val="Arial"/>
      <family val="2"/>
    </font>
    <font>
      <b/>
      <sz val="12"/>
      <color rgb="FF000000"/>
      <name val="Calibri"/>
      <family val="2"/>
    </font>
    <font>
      <sz val="9"/>
      <color theme="1"/>
      <name val="Calibri"/>
      <family val="2"/>
    </font>
    <font>
      <sz val="11"/>
      <color theme="1"/>
      <name val="Calibri"/>
      <family val="2"/>
    </font>
    <font>
      <sz val="12"/>
      <color rgb="FF000000"/>
      <name val="Calibri"/>
      <family val="2"/>
    </font>
    <font>
      <sz val="10"/>
      <color theme="1"/>
      <name val="Calibri"/>
      <family val="2"/>
    </font>
    <font>
      <u/>
      <sz val="11"/>
      <color theme="1"/>
      <name val="Calibri"/>
      <family val="2"/>
    </font>
    <font>
      <sz val="10"/>
      <color rgb="FF000000"/>
      <name val="Calibri"/>
      <family val="2"/>
    </font>
    <font>
      <sz val="9"/>
      <color theme="1"/>
      <name val="Aptos Narrow"/>
      <family val="2"/>
      <scheme val="minor"/>
    </font>
    <font>
      <b/>
      <sz val="9"/>
      <color theme="1"/>
      <name val="Aptos Narrow"/>
      <family val="2"/>
      <scheme val="minor"/>
    </font>
    <font>
      <sz val="11"/>
      <color rgb="FF9C6500"/>
      <name val="Aptos Narrow"/>
      <family val="2"/>
      <scheme val="minor"/>
    </font>
    <font>
      <i/>
      <sz val="9"/>
      <color rgb="FF000000"/>
      <name val="Verdana"/>
      <family val="2"/>
    </font>
    <font>
      <i/>
      <sz val="9"/>
      <color rgb="FF000000"/>
      <name val="Times New Roman"/>
      <family val="1"/>
    </font>
    <font>
      <sz val="9"/>
      <color rgb="FF000000"/>
      <name val="Verdana"/>
      <family val="2"/>
    </font>
    <font>
      <sz val="9"/>
      <color theme="1"/>
      <name val="Times New Roman"/>
      <family val="1"/>
    </font>
    <font>
      <sz val="9"/>
      <color indexed="81"/>
      <name val="Tahoma"/>
      <family val="2"/>
    </font>
    <font>
      <sz val="11"/>
      <color rgb="FF000000"/>
      <name val="Calibri"/>
      <family val="2"/>
    </font>
    <font>
      <b/>
      <sz val="11"/>
      <color rgb="FF000000"/>
      <name val="Calibri"/>
      <family val="2"/>
    </font>
    <font>
      <sz val="11"/>
      <color rgb="FFFF0000"/>
      <name val="Calibri"/>
      <family val="2"/>
    </font>
    <font>
      <sz val="12"/>
      <color theme="1"/>
      <name val="Arial"/>
      <family val="2"/>
    </font>
    <font>
      <b/>
      <sz val="10"/>
      <name val="Verdana"/>
      <family val="2"/>
    </font>
    <font>
      <sz val="7"/>
      <color rgb="FF212121"/>
      <name val="Arial"/>
      <family val="2"/>
    </font>
    <font>
      <b/>
      <sz val="11"/>
      <color rgb="FF000000"/>
      <name val="Aptos Narrow"/>
      <family val="2"/>
      <scheme val="minor"/>
    </font>
  </fonts>
  <fills count="10">
    <fill>
      <patternFill patternType="none"/>
    </fill>
    <fill>
      <patternFill patternType="gray125"/>
    </fill>
    <fill>
      <patternFill patternType="solid">
        <fgColor rgb="FFFFFF00"/>
        <bgColor indexed="64"/>
      </patternFill>
    </fill>
    <fill>
      <patternFill patternType="solid">
        <fgColor theme="4"/>
        <bgColor indexed="64"/>
      </patternFill>
    </fill>
    <fill>
      <patternFill patternType="solid">
        <fgColor rgb="FFFF0000"/>
        <bgColor indexed="64"/>
      </patternFill>
    </fill>
    <fill>
      <patternFill patternType="solid">
        <fgColor rgb="FF92D050"/>
        <bgColor indexed="64"/>
      </patternFill>
    </fill>
    <fill>
      <patternFill patternType="solid">
        <fgColor rgb="FFFFEB9C"/>
      </patternFill>
    </fill>
    <fill>
      <patternFill patternType="solid">
        <fgColor theme="4" tint="0.79998168889431442"/>
        <bgColor indexed="64"/>
      </patternFill>
    </fill>
    <fill>
      <patternFill patternType="solid">
        <fgColor rgb="FFFFC000"/>
        <bgColor indexed="64"/>
      </patternFill>
    </fill>
    <fill>
      <patternFill patternType="solid">
        <fgColor rgb="FFFFFFFF"/>
        <bgColor indexed="64"/>
      </patternFill>
    </fill>
  </fills>
  <borders count="68">
    <border>
      <left/>
      <right/>
      <top/>
      <bottom/>
      <diagonal/>
    </border>
    <border>
      <left style="thin">
        <color auto="1"/>
      </left>
      <right style="thin">
        <color auto="1"/>
      </right>
      <top style="thin">
        <color auto="1"/>
      </top>
      <bottom style="thin">
        <color auto="1"/>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right style="thin">
        <color auto="1"/>
      </right>
      <top/>
      <bottom/>
      <diagonal/>
    </border>
    <border>
      <left style="medium">
        <color rgb="FFA3A3A3"/>
      </left>
      <right style="medium">
        <color rgb="FFA3A3A3"/>
      </right>
      <top/>
      <bottom style="medium">
        <color rgb="FFA3A3A3"/>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medium">
        <color rgb="FFA3A3A3"/>
      </left>
      <right style="medium">
        <color rgb="FFA3A3A3"/>
      </right>
      <top style="medium">
        <color rgb="FFA3A3A3"/>
      </top>
      <bottom/>
      <diagonal/>
    </border>
    <border>
      <left/>
      <right style="medium">
        <color rgb="FFA3A3A3"/>
      </right>
      <top/>
      <bottom style="medium">
        <color rgb="FFA3A3A3"/>
      </bottom>
      <diagonal/>
    </border>
    <border>
      <left style="medium">
        <color rgb="FFA3A3A3"/>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medium">
        <color rgb="FFA3A3A3"/>
      </left>
      <right/>
      <top style="thin">
        <color theme="2" tint="-0.499984740745262"/>
      </top>
      <bottom style="medium">
        <color rgb="FFA3A3A3"/>
      </bottom>
      <diagonal/>
    </border>
    <border>
      <left/>
      <right/>
      <top style="thin">
        <color theme="2" tint="-0.499984740745262"/>
      </top>
      <bottom style="medium">
        <color rgb="FFA3A3A3"/>
      </bottom>
      <diagonal/>
    </border>
    <border>
      <left/>
      <right style="thin">
        <color theme="2" tint="-0.499984740745262"/>
      </right>
      <top style="thin">
        <color theme="2" tint="-0.499984740745262"/>
      </top>
      <bottom style="medium">
        <color rgb="FFA3A3A3"/>
      </bottom>
      <diagonal/>
    </border>
    <border>
      <left/>
      <right style="thin">
        <color theme="2" tint="-0.499984740745262"/>
      </right>
      <top style="thin">
        <color theme="2" tint="-0.499984740745262"/>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theme="2" tint="-0.499984740745262"/>
      </left>
      <right style="thin">
        <color theme="2" tint="-0.499984740745262"/>
      </right>
      <top style="medium">
        <color indexed="64"/>
      </top>
      <bottom style="medium">
        <color indexed="64"/>
      </bottom>
      <diagonal/>
    </border>
    <border>
      <left style="thin">
        <color theme="2" tint="-0.499984740745262"/>
      </left>
      <right/>
      <top style="medium">
        <color indexed="64"/>
      </top>
      <bottom style="medium">
        <color indexed="64"/>
      </bottom>
      <diagonal/>
    </border>
    <border>
      <left/>
      <right/>
      <top style="medium">
        <color indexed="64"/>
      </top>
      <bottom style="medium">
        <color indexed="64"/>
      </bottom>
      <diagonal/>
    </border>
    <border>
      <left/>
      <right style="thin">
        <color theme="2" tint="-0.499984740745262"/>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theme="2" tint="-0.499984740745262"/>
      </right>
      <top style="medium">
        <color indexed="64"/>
      </top>
      <bottom style="thin">
        <color theme="2" tint="-0.499984740745262"/>
      </bottom>
      <diagonal/>
    </border>
    <border>
      <left style="thin">
        <color theme="2" tint="-0.499984740745262"/>
      </left>
      <right style="thin">
        <color theme="2" tint="-0.499984740745262"/>
      </right>
      <top style="medium">
        <color indexed="64"/>
      </top>
      <bottom style="thin">
        <color theme="2" tint="-0.499984740745262"/>
      </bottom>
      <diagonal/>
    </border>
    <border>
      <left style="thin">
        <color theme="2" tint="-0.499984740745262"/>
      </left>
      <right/>
      <top style="medium">
        <color indexed="64"/>
      </top>
      <bottom style="thin">
        <color theme="2" tint="-0.499984740745262"/>
      </bottom>
      <diagonal/>
    </border>
    <border>
      <left/>
      <right/>
      <top style="medium">
        <color indexed="64"/>
      </top>
      <bottom style="thin">
        <color theme="2" tint="-0.499984740745262"/>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theme="2" tint="-0.499984740745262"/>
      </left>
      <right/>
      <top style="thin">
        <color theme="2" tint="-0.499984740745262"/>
      </top>
      <bottom style="thin">
        <color theme="2" tint="-0.499984740745262"/>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theme="2" tint="-0.499984740745262"/>
      </right>
      <top style="thin">
        <color theme="2" tint="-0.499984740745262"/>
      </top>
      <bottom style="medium">
        <color indexed="64"/>
      </bottom>
      <diagonal/>
    </border>
    <border>
      <left style="thin">
        <color theme="2" tint="-0.499984740745262"/>
      </left>
      <right style="thin">
        <color theme="2" tint="-0.499984740745262"/>
      </right>
      <top style="thin">
        <color theme="2" tint="-0.499984740745262"/>
      </top>
      <bottom style="medium">
        <color indexed="64"/>
      </bottom>
      <diagonal/>
    </border>
    <border>
      <left style="thin">
        <color theme="2" tint="-0.499984740745262"/>
      </left>
      <right/>
      <top style="thin">
        <color theme="2" tint="-0.499984740745262"/>
      </top>
      <bottom style="medium">
        <color indexed="64"/>
      </bottom>
      <diagonal/>
    </border>
    <border>
      <left/>
      <right/>
      <top style="thin">
        <color theme="2" tint="-0.499984740745262"/>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theme="2" tint="-0.499984740745262"/>
      </left>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medium">
        <color indexed="64"/>
      </top>
      <bottom style="thin">
        <color indexed="64"/>
      </bottom>
      <diagonal/>
    </border>
    <border>
      <left/>
      <right/>
      <top style="thin">
        <color indexed="64"/>
      </top>
      <bottom style="thin">
        <color indexed="64"/>
      </bottom>
      <diagonal/>
    </border>
    <border>
      <left style="thin">
        <color rgb="FF000000"/>
      </left>
      <right style="thin">
        <color indexed="64"/>
      </right>
      <top style="thin">
        <color rgb="FF000000"/>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7" fillId="6" borderId="0" applyNumberFormat="0" applyBorder="0" applyAlignment="0" applyProtection="0"/>
    <xf numFmtId="0" fontId="23" fillId="0" borderId="0"/>
    <xf numFmtId="43" fontId="23" fillId="0" borderId="0" applyFont="0" applyFill="0" applyBorder="0" applyAlignment="0" applyProtection="0"/>
  </cellStyleXfs>
  <cellXfs count="413">
    <xf numFmtId="0" fontId="0" fillId="0" borderId="0" xfId="0"/>
    <xf numFmtId="0" fontId="3" fillId="0" borderId="0" xfId="0" applyFont="1"/>
    <xf numFmtId="0" fontId="0" fillId="0" borderId="0" xfId="0" applyAlignment="1">
      <alignment horizontal="right"/>
    </xf>
    <xf numFmtId="0" fontId="0" fillId="0" borderId="0" xfId="0" applyAlignment="1">
      <alignment horizontal="left"/>
    </xf>
    <xf numFmtId="44" fontId="0" fillId="0" borderId="0" xfId="2" applyFont="1"/>
    <xf numFmtId="0" fontId="2" fillId="3" borderId="1" xfId="0" applyFont="1" applyFill="1" applyBorder="1" applyAlignment="1">
      <alignment horizontal="left"/>
    </xf>
    <xf numFmtId="0" fontId="2" fillId="3" borderId="1" xfId="0" applyFont="1" applyFill="1" applyBorder="1" applyAlignment="1">
      <alignment horizontal="center"/>
    </xf>
    <xf numFmtId="0" fontId="2" fillId="3" borderId="1" xfId="0" applyFont="1" applyFill="1" applyBorder="1" applyAlignment="1">
      <alignment horizontal="right"/>
    </xf>
    <xf numFmtId="44" fontId="2" fillId="3" borderId="1" xfId="2" applyFont="1" applyFill="1" applyBorder="1"/>
    <xf numFmtId="0" fontId="0" fillId="0" borderId="1" xfId="0" applyBorder="1" applyAlignment="1">
      <alignment horizontal="left"/>
    </xf>
    <xf numFmtId="0" fontId="0" fillId="0" borderId="1" xfId="0" applyBorder="1" applyAlignment="1">
      <alignment horizontal="center"/>
    </xf>
    <xf numFmtId="0" fontId="0" fillId="0" borderId="1" xfId="0" applyBorder="1" applyAlignment="1">
      <alignment horizontal="right"/>
    </xf>
    <xf numFmtId="44" fontId="0" fillId="0" borderId="1" xfId="2" applyFont="1" applyBorder="1"/>
    <xf numFmtId="0" fontId="0" fillId="0" borderId="1" xfId="0" applyBorder="1"/>
    <xf numFmtId="0" fontId="0" fillId="0" borderId="0" xfId="0" applyAlignment="1">
      <alignment horizontal="center"/>
    </xf>
    <xf numFmtId="0" fontId="3" fillId="0" borderId="2" xfId="0" applyFont="1" applyBorder="1"/>
    <xf numFmtId="44" fontId="0" fillId="0" borderId="0" xfId="0" applyNumberFormat="1" applyAlignment="1">
      <alignment horizontal="left"/>
    </xf>
    <xf numFmtId="44" fontId="0" fillId="0" borderId="0" xfId="2" applyFont="1" applyAlignment="1">
      <alignment horizontal="right"/>
    </xf>
    <xf numFmtId="44" fontId="0" fillId="0" borderId="0" xfId="2" applyFont="1" applyAlignment="1">
      <alignment horizontal="left"/>
    </xf>
    <xf numFmtId="164" fontId="0" fillId="0" borderId="0" xfId="0" applyNumberFormat="1" applyAlignment="1">
      <alignment horizontal="right"/>
    </xf>
    <xf numFmtId="0" fontId="3" fillId="0" borderId="0" xfId="0" applyFont="1" applyAlignment="1">
      <alignment horizontal="left"/>
    </xf>
    <xf numFmtId="44" fontId="2" fillId="3" borderId="1" xfId="2" applyFont="1" applyFill="1" applyBorder="1" applyAlignment="1">
      <alignment horizontal="right"/>
    </xf>
    <xf numFmtId="44" fontId="0" fillId="0" borderId="1" xfId="2" applyFont="1" applyBorder="1" applyAlignment="1">
      <alignment horizontal="right"/>
    </xf>
    <xf numFmtId="0" fontId="3" fillId="0" borderId="2" xfId="0" applyFont="1" applyBorder="1" applyAlignment="1">
      <alignment horizontal="center"/>
    </xf>
    <xf numFmtId="0" fontId="3" fillId="0" borderId="0" xfId="0" applyFont="1" applyAlignment="1">
      <alignment horizontal="center"/>
    </xf>
    <xf numFmtId="164" fontId="0" fillId="0" borderId="0" xfId="0" applyNumberFormat="1" applyAlignment="1">
      <alignment horizontal="left"/>
    </xf>
    <xf numFmtId="43" fontId="4" fillId="0" borderId="0" xfId="1" applyFont="1" applyAlignment="1"/>
    <xf numFmtId="43" fontId="0" fillId="0" borderId="0" xfId="1" applyFont="1" applyAlignment="1"/>
    <xf numFmtId="43" fontId="0" fillId="0" borderId="0" xfId="1" applyFont="1"/>
    <xf numFmtId="0" fontId="2" fillId="3" borderId="3" xfId="0" applyFont="1" applyFill="1" applyBorder="1" applyAlignment="1">
      <alignment vertical="center"/>
    </xf>
    <xf numFmtId="0" fontId="2" fillId="3" borderId="3" xfId="0" applyFont="1" applyFill="1" applyBorder="1" applyAlignment="1">
      <alignment horizontal="right" vertical="center"/>
    </xf>
    <xf numFmtId="43" fontId="2" fillId="3" borderId="3" xfId="1" applyFont="1" applyFill="1" applyBorder="1" applyAlignment="1">
      <alignment horizontal="left" vertical="center"/>
    </xf>
    <xf numFmtId="0" fontId="2" fillId="3" borderId="3" xfId="0" applyFont="1" applyFill="1" applyBorder="1" applyAlignment="1">
      <alignment horizontal="left" vertical="center"/>
    </xf>
    <xf numFmtId="43" fontId="0" fillId="0" borderId="1" xfId="1" applyFont="1" applyBorder="1"/>
    <xf numFmtId="43" fontId="0" fillId="0" borderId="0" xfId="1" applyFont="1" applyAlignment="1">
      <alignment horizontal="right"/>
    </xf>
    <xf numFmtId="43" fontId="0" fillId="0" borderId="0" xfId="1" applyFont="1" applyAlignment="1">
      <alignment horizontal="left"/>
    </xf>
    <xf numFmtId="43" fontId="3" fillId="0" borderId="0" xfId="1" applyFont="1" applyAlignment="1">
      <alignment horizontal="left"/>
    </xf>
    <xf numFmtId="0" fontId="4" fillId="0" borderId="0" xfId="0" applyFont="1" applyAlignment="1">
      <alignment horizontal="left"/>
    </xf>
    <xf numFmtId="0" fontId="0" fillId="0" borderId="1" xfId="0" applyBorder="1" applyAlignment="1">
      <alignment horizontal="left" vertical="center"/>
    </xf>
    <xf numFmtId="0" fontId="0" fillId="0" borderId="3" xfId="0" applyBorder="1" applyAlignment="1">
      <alignment horizontal="left"/>
    </xf>
    <xf numFmtId="0" fontId="0" fillId="0" borderId="4" xfId="0" applyBorder="1" applyAlignment="1">
      <alignment horizontal="left"/>
    </xf>
    <xf numFmtId="43" fontId="3" fillId="0" borderId="0" xfId="1" applyFont="1" applyAlignment="1">
      <alignment horizontal="right"/>
    </xf>
    <xf numFmtId="8" fontId="0" fillId="0" borderId="0" xfId="0" applyNumberFormat="1"/>
    <xf numFmtId="165" fontId="0" fillId="0" borderId="0" xfId="1" applyNumberFormat="1" applyFont="1"/>
    <xf numFmtId="0" fontId="2" fillId="3" borderId="0" xfId="0" applyFont="1" applyFill="1" applyAlignment="1">
      <alignment horizontal="left"/>
    </xf>
    <xf numFmtId="0" fontId="2" fillId="3" borderId="0" xfId="0" applyFont="1" applyFill="1" applyAlignment="1">
      <alignment horizontal="right"/>
    </xf>
    <xf numFmtId="43" fontId="2" fillId="3" borderId="0" xfId="1" applyFont="1" applyFill="1" applyAlignment="1">
      <alignment horizontal="right"/>
    </xf>
    <xf numFmtId="0" fontId="2" fillId="3" borderId="0" xfId="0" applyFont="1" applyFill="1" applyAlignment="1">
      <alignment horizontal="center"/>
    </xf>
    <xf numFmtId="165" fontId="2" fillId="3" borderId="0" xfId="1" applyNumberFormat="1" applyFont="1" applyFill="1" applyAlignment="1">
      <alignment horizontal="center"/>
    </xf>
    <xf numFmtId="43" fontId="0" fillId="0" borderId="1" xfId="1" applyFont="1" applyBorder="1" applyAlignment="1">
      <alignment horizontal="right"/>
    </xf>
    <xf numFmtId="43" fontId="1" fillId="0" borderId="0" xfId="1" applyAlignment="1"/>
    <xf numFmtId="0" fontId="5" fillId="0" borderId="1" xfId="0" applyFont="1" applyBorder="1"/>
    <xf numFmtId="43" fontId="0" fillId="0" borderId="3" xfId="1" applyFont="1" applyBorder="1" applyAlignment="1">
      <alignment horizontal="center"/>
    </xf>
    <xf numFmtId="0" fontId="0" fillId="0" borderId="5" xfId="0" applyBorder="1" applyAlignment="1">
      <alignment horizontal="left"/>
    </xf>
    <xf numFmtId="43" fontId="0" fillId="0" borderId="5" xfId="1" applyFont="1" applyBorder="1" applyAlignment="1">
      <alignment horizontal="center"/>
    </xf>
    <xf numFmtId="43" fontId="0" fillId="0" borderId="4" xfId="1" applyFont="1" applyBorder="1" applyAlignment="1">
      <alignment horizontal="center"/>
    </xf>
    <xf numFmtId="10" fontId="0" fillId="0" borderId="0" xfId="0" applyNumberFormat="1"/>
    <xf numFmtId="43" fontId="3" fillId="0" borderId="0" xfId="1" applyFont="1"/>
    <xf numFmtId="0" fontId="5" fillId="4" borderId="0" xfId="3" applyFont="1" applyFill="1"/>
    <xf numFmtId="0" fontId="1" fillId="0" borderId="0" xfId="3"/>
    <xf numFmtId="0" fontId="0" fillId="0" borderId="3" xfId="0" applyBorder="1"/>
    <xf numFmtId="0" fontId="0" fillId="0" borderId="4" xfId="0" applyBorder="1"/>
    <xf numFmtId="0" fontId="0" fillId="0" borderId="5" xfId="0" applyBorder="1"/>
    <xf numFmtId="8" fontId="0" fillId="0" borderId="0" xfId="2" applyNumberFormat="1" applyFont="1"/>
    <xf numFmtId="43" fontId="4" fillId="0" borderId="0" xfId="1" applyFont="1" applyAlignment="1">
      <alignment horizontal="left"/>
    </xf>
    <xf numFmtId="0" fontId="5" fillId="0" borderId="0" xfId="3" applyFont="1" applyAlignment="1">
      <alignment horizontal="left"/>
    </xf>
    <xf numFmtId="0" fontId="5" fillId="0" borderId="0" xfId="3" applyFont="1"/>
    <xf numFmtId="43" fontId="5" fillId="0" borderId="1" xfId="1" applyFont="1" applyFill="1" applyBorder="1"/>
    <xf numFmtId="0" fontId="3" fillId="0" borderId="1" xfId="0" applyFont="1" applyBorder="1"/>
    <xf numFmtId="43" fontId="3" fillId="0" borderId="1" xfId="1" applyFont="1" applyBorder="1"/>
    <xf numFmtId="43" fontId="0" fillId="0" borderId="1" xfId="0" applyNumberFormat="1" applyBorder="1"/>
    <xf numFmtId="166" fontId="0" fillId="0" borderId="1" xfId="1" applyNumberFormat="1" applyFont="1" applyBorder="1"/>
    <xf numFmtId="165" fontId="3" fillId="0" borderId="1" xfId="1" applyNumberFormat="1" applyFont="1" applyBorder="1"/>
    <xf numFmtId="0" fontId="3" fillId="5" borderId="0" xfId="0" applyFont="1" applyFill="1"/>
    <xf numFmtId="43" fontId="3" fillId="5" borderId="0" xfId="0" applyNumberFormat="1" applyFont="1" applyFill="1"/>
    <xf numFmtId="0" fontId="3" fillId="0" borderId="2" xfId="0" applyFont="1" applyBorder="1" applyAlignment="1">
      <alignment horizontal="left"/>
    </xf>
    <xf numFmtId="8" fontId="0" fillId="0" borderId="1" xfId="0" applyNumberFormat="1" applyBorder="1"/>
    <xf numFmtId="0" fontId="2" fillId="3" borderId="1" xfId="0" applyFont="1" applyFill="1" applyBorder="1"/>
    <xf numFmtId="44" fontId="2" fillId="3" borderId="1" xfId="2" applyFont="1" applyFill="1" applyBorder="1" applyAlignment="1">
      <alignment horizontal="left"/>
    </xf>
    <xf numFmtId="44" fontId="0" fillId="0" borderId="1" xfId="2" applyFont="1" applyBorder="1" applyAlignment="1">
      <alignment horizontal="left"/>
    </xf>
    <xf numFmtId="44" fontId="0" fillId="0" borderId="0" xfId="0" applyNumberFormat="1"/>
    <xf numFmtId="8" fontId="0" fillId="0" borderId="0" xfId="2" applyNumberFormat="1" applyFont="1" applyAlignment="1">
      <alignment horizontal="left"/>
    </xf>
    <xf numFmtId="0" fontId="2" fillId="3" borderId="1" xfId="0" applyFont="1" applyFill="1" applyBorder="1" applyAlignment="1">
      <alignment horizontal="left" vertical="top"/>
    </xf>
    <xf numFmtId="43" fontId="2" fillId="3" borderId="1" xfId="1" applyFont="1" applyFill="1" applyBorder="1" applyAlignment="1">
      <alignment horizontal="left" vertical="top"/>
    </xf>
    <xf numFmtId="0" fontId="0" fillId="0" borderId="1" xfId="0" applyBorder="1" applyAlignment="1">
      <alignment horizontal="left" vertical="top"/>
    </xf>
    <xf numFmtId="0" fontId="5" fillId="0" borderId="1" xfId="0" applyFont="1" applyBorder="1" applyAlignment="1">
      <alignment horizontal="left" vertical="top"/>
    </xf>
    <xf numFmtId="43" fontId="4" fillId="0" borderId="0" xfId="1" applyFont="1"/>
    <xf numFmtId="43" fontId="2" fillId="3" borderId="0" xfId="1" applyFont="1" applyFill="1" applyAlignment="1">
      <alignment horizontal="left"/>
    </xf>
    <xf numFmtId="164" fontId="0" fillId="0" borderId="0" xfId="0" applyNumberFormat="1"/>
    <xf numFmtId="4" fontId="6" fillId="0" borderId="0" xfId="0" applyNumberFormat="1" applyFont="1"/>
    <xf numFmtId="4" fontId="7" fillId="0" borderId="0" xfId="0" applyNumberFormat="1" applyFont="1" applyAlignment="1">
      <alignment vertical="center" wrapText="1"/>
    </xf>
    <xf numFmtId="0" fontId="4" fillId="0" borderId="0" xfId="0" applyFont="1"/>
    <xf numFmtId="0" fontId="0" fillId="0" borderId="6" xfId="0" applyBorder="1" applyAlignment="1">
      <alignment horizontal="left"/>
    </xf>
    <xf numFmtId="0" fontId="0" fillId="0" borderId="6" xfId="0" applyBorder="1" applyAlignment="1">
      <alignment horizontal="left" wrapText="1"/>
    </xf>
    <xf numFmtId="0" fontId="2" fillId="3" borderId="0" xfId="0" applyFont="1" applyFill="1"/>
    <xf numFmtId="0" fontId="0" fillId="0" borderId="0" xfId="0" applyAlignment="1">
      <alignment wrapText="1"/>
    </xf>
    <xf numFmtId="43" fontId="0" fillId="0" borderId="1" xfId="1" applyFont="1" applyFill="1" applyBorder="1"/>
    <xf numFmtId="165" fontId="0" fillId="0" borderId="1" xfId="1" applyNumberFormat="1" applyFont="1" applyBorder="1"/>
    <xf numFmtId="0" fontId="0" fillId="0" borderId="0" xfId="0" applyAlignment="1">
      <alignment horizontal="left" wrapText="1"/>
    </xf>
    <xf numFmtId="43" fontId="0" fillId="0" borderId="1" xfId="1" applyFont="1" applyBorder="1" applyAlignment="1">
      <alignment horizontal="left"/>
    </xf>
    <xf numFmtId="43" fontId="2" fillId="3" borderId="0" xfId="1" applyFont="1" applyFill="1" applyAlignment="1">
      <alignment horizontal="center"/>
    </xf>
    <xf numFmtId="0" fontId="0" fillId="0" borderId="1" xfId="0" applyBorder="1" applyAlignment="1">
      <alignment vertical="center"/>
    </xf>
    <xf numFmtId="43" fontId="0" fillId="0" borderId="1" xfId="1" applyFont="1" applyBorder="1" applyAlignment="1">
      <alignment vertical="center"/>
    </xf>
    <xf numFmtId="43" fontId="1" fillId="0" borderId="0" xfId="1" applyFont="1"/>
    <xf numFmtId="0" fontId="0" fillId="0" borderId="0" xfId="0" applyAlignment="1">
      <alignment vertical="center"/>
    </xf>
    <xf numFmtId="43" fontId="0" fillId="0" borderId="0" xfId="1" applyFont="1" applyBorder="1" applyAlignment="1">
      <alignment vertical="center"/>
    </xf>
    <xf numFmtId="43" fontId="7" fillId="0" borderId="0" xfId="1" applyFont="1" applyAlignment="1">
      <alignment vertical="center" wrapText="1"/>
    </xf>
    <xf numFmtId="0" fontId="0" fillId="0" borderId="0" xfId="3" applyFont="1"/>
    <xf numFmtId="0" fontId="2" fillId="3" borderId="0" xfId="0" applyFont="1" applyFill="1" applyAlignment="1">
      <alignment vertical="center" textRotation="255" wrapText="1"/>
    </xf>
    <xf numFmtId="0" fontId="0" fillId="0" borderId="0" xfId="0" applyAlignment="1">
      <alignment horizontal="right" vertical="center"/>
    </xf>
    <xf numFmtId="165" fontId="2" fillId="3" borderId="0" xfId="1" applyNumberFormat="1" applyFont="1" applyFill="1" applyAlignment="1">
      <alignment horizontal="left"/>
    </xf>
    <xf numFmtId="165" fontId="0" fillId="0" borderId="0" xfId="1" applyNumberFormat="1" applyFont="1" applyAlignment="1">
      <alignment horizontal="left"/>
    </xf>
    <xf numFmtId="165" fontId="0" fillId="0" borderId="0" xfId="1" applyNumberFormat="1" applyFont="1" applyAlignment="1">
      <alignment horizontal="right"/>
    </xf>
    <xf numFmtId="165" fontId="3" fillId="0" borderId="0" xfId="1" applyNumberFormat="1" applyFont="1" applyAlignment="1">
      <alignment horizontal="left"/>
    </xf>
    <xf numFmtId="165" fontId="7" fillId="0" borderId="0" xfId="1" applyNumberFormat="1" applyFont="1" applyAlignment="1">
      <alignment vertical="center" wrapText="1"/>
    </xf>
    <xf numFmtId="165" fontId="2" fillId="3" borderId="0" xfId="1" applyNumberFormat="1" applyFont="1" applyFill="1" applyAlignment="1">
      <alignment horizontal="right"/>
    </xf>
    <xf numFmtId="0" fontId="8" fillId="0" borderId="9" xfId="0" applyFont="1" applyBorder="1" applyAlignment="1">
      <alignment vertical="center" wrapText="1"/>
    </xf>
    <xf numFmtId="43" fontId="10" fillId="0" borderId="0" xfId="1" applyFont="1"/>
    <xf numFmtId="0" fontId="10" fillId="0" borderId="0" xfId="0" applyFont="1"/>
    <xf numFmtId="0" fontId="8" fillId="0" borderId="11" xfId="0" applyFont="1" applyBorder="1" applyAlignment="1">
      <alignment vertical="center" wrapText="1"/>
    </xf>
    <xf numFmtId="0" fontId="11" fillId="0" borderId="9" xfId="0" applyFont="1" applyBorder="1" applyAlignment="1">
      <alignment vertical="center" wrapText="1"/>
    </xf>
    <xf numFmtId="43" fontId="12" fillId="0" borderId="12" xfId="1" applyFont="1" applyBorder="1" applyAlignment="1">
      <alignment vertical="top" wrapText="1"/>
    </xf>
    <xf numFmtId="0" fontId="12" fillId="0" borderId="12" xfId="0" applyFont="1" applyBorder="1" applyAlignment="1">
      <alignment vertical="top" wrapText="1"/>
    </xf>
    <xf numFmtId="0" fontId="11" fillId="0" borderId="0" xfId="0" applyFont="1" applyAlignment="1">
      <alignment vertical="center"/>
    </xf>
    <xf numFmtId="43" fontId="13" fillId="0" borderId="0" xfId="1" applyFont="1"/>
    <xf numFmtId="0" fontId="13" fillId="0" borderId="0" xfId="0" applyFont="1"/>
    <xf numFmtId="0" fontId="14" fillId="0" borderId="0" xfId="0" applyFont="1" applyAlignment="1">
      <alignment wrapText="1"/>
    </xf>
    <xf numFmtId="0" fontId="0" fillId="0" borderId="3" xfId="0" applyBorder="1" applyAlignment="1">
      <alignment horizontal="left" vertical="center"/>
    </xf>
    <xf numFmtId="0" fontId="0" fillId="0" borderId="4" xfId="0" applyBorder="1" applyAlignment="1">
      <alignment horizontal="left" vertical="center"/>
    </xf>
    <xf numFmtId="43" fontId="0" fillId="0" borderId="3" xfId="1" applyFont="1" applyBorder="1" applyAlignment="1">
      <alignment horizontal="right" vertical="center"/>
    </xf>
    <xf numFmtId="0" fontId="0" fillId="0" borderId="1" xfId="0" applyBorder="1" applyAlignment="1">
      <alignment horizontal="right" vertical="center"/>
    </xf>
    <xf numFmtId="43" fontId="0" fillId="0" borderId="1" xfId="1" applyFont="1" applyBorder="1" applyAlignment="1">
      <alignment horizontal="center"/>
    </xf>
    <xf numFmtId="43" fontId="0" fillId="0" borderId="3" xfId="1" applyFont="1" applyBorder="1" applyAlignment="1">
      <alignment horizontal="center" vertical="center"/>
    </xf>
    <xf numFmtId="0" fontId="15" fillId="0" borderId="0" xfId="0" applyFont="1"/>
    <xf numFmtId="0" fontId="15" fillId="0" borderId="0" xfId="0" applyFont="1" applyAlignment="1">
      <alignment wrapText="1"/>
    </xf>
    <xf numFmtId="0" fontId="15" fillId="0" borderId="3" xfId="0" applyFont="1" applyBorder="1"/>
    <xf numFmtId="0" fontId="16" fillId="0" borderId="3" xfId="4" applyFont="1" applyFill="1" applyBorder="1" applyAlignment="1">
      <alignment horizontal="center" vertical="center" wrapText="1"/>
    </xf>
    <xf numFmtId="0" fontId="16" fillId="0" borderId="19" xfId="4" applyFont="1" applyFill="1" applyBorder="1" applyAlignment="1">
      <alignment horizontal="center" vertical="center" wrapText="1"/>
    </xf>
    <xf numFmtId="0" fontId="15" fillId="0" borderId="20" xfId="0" applyFont="1" applyBorder="1" applyAlignment="1">
      <alignment horizontal="center" vertical="center"/>
    </xf>
    <xf numFmtId="0" fontId="15" fillId="0" borderId="21" xfId="0" applyFont="1" applyBorder="1" applyAlignment="1">
      <alignment horizontal="center" vertical="center" wrapText="1"/>
    </xf>
    <xf numFmtId="167" fontId="15" fillId="0" borderId="26" xfId="0" applyNumberFormat="1" applyFont="1" applyBorder="1"/>
    <xf numFmtId="4" fontId="15" fillId="0" borderId="27" xfId="0" applyNumberFormat="1" applyFont="1" applyBorder="1" applyAlignment="1">
      <alignment wrapText="1"/>
    </xf>
    <xf numFmtId="167" fontId="15" fillId="0" borderId="29" xfId="0" applyNumberFormat="1" applyFont="1" applyBorder="1"/>
    <xf numFmtId="4" fontId="15" fillId="0" borderId="34" xfId="0" applyNumberFormat="1" applyFont="1" applyBorder="1" applyAlignment="1">
      <alignment wrapText="1"/>
    </xf>
    <xf numFmtId="167" fontId="15" fillId="0" borderId="1" xfId="0" applyNumberFormat="1" applyFont="1" applyBorder="1"/>
    <xf numFmtId="4" fontId="15" fillId="0" borderId="37" xfId="0" applyNumberFormat="1" applyFont="1" applyBorder="1" applyAlignment="1">
      <alignment wrapText="1"/>
    </xf>
    <xf numFmtId="167" fontId="15" fillId="0" borderId="39" xfId="0" applyNumberFormat="1" applyFont="1" applyBorder="1"/>
    <xf numFmtId="4" fontId="15" fillId="0" borderId="44" xfId="0" applyNumberFormat="1" applyFont="1" applyBorder="1" applyAlignment="1">
      <alignment wrapText="1"/>
    </xf>
    <xf numFmtId="0" fontId="15" fillId="0" borderId="45" xfId="0" applyFont="1" applyBorder="1" applyAlignment="1">
      <alignment horizontal="center" vertical="center"/>
    </xf>
    <xf numFmtId="0" fontId="15" fillId="0" borderId="26" xfId="0" applyFont="1" applyBorder="1" applyAlignment="1">
      <alignment horizontal="center" vertical="center" wrapText="1"/>
    </xf>
    <xf numFmtId="0" fontId="18" fillId="0" borderId="0" xfId="0" applyFont="1" applyAlignment="1">
      <alignment vertical="center"/>
    </xf>
    <xf numFmtId="0" fontId="21" fillId="0" borderId="0" xfId="0" applyFont="1" applyAlignment="1">
      <alignment vertical="center"/>
    </xf>
    <xf numFmtId="0" fontId="15" fillId="0" borderId="0" xfId="0" applyFont="1" applyAlignment="1">
      <alignment horizontal="center" wrapText="1"/>
    </xf>
    <xf numFmtId="0" fontId="16" fillId="0" borderId="3" xfId="0" applyFont="1" applyBorder="1" applyAlignment="1">
      <alignment horizontal="center" vertical="center" wrapText="1"/>
    </xf>
    <xf numFmtId="0" fontId="15" fillId="0" borderId="23" xfId="0" applyFont="1" applyBorder="1" applyAlignment="1">
      <alignment horizontal="center" wrapText="1"/>
    </xf>
    <xf numFmtId="0" fontId="15" fillId="0" borderId="32" xfId="0" applyFont="1" applyBorder="1" applyAlignment="1">
      <alignment horizontal="center" wrapText="1"/>
    </xf>
    <xf numFmtId="4" fontId="15" fillId="0" borderId="36" xfId="0" applyNumberFormat="1" applyFont="1" applyBorder="1" applyAlignment="1">
      <alignment horizontal="center" wrapText="1"/>
    </xf>
    <xf numFmtId="4" fontId="15" fillId="0" borderId="42" xfId="0" applyNumberFormat="1" applyFont="1" applyBorder="1" applyAlignment="1">
      <alignment horizontal="center" wrapText="1"/>
    </xf>
    <xf numFmtId="4" fontId="15" fillId="0" borderId="32" xfId="0" applyNumberFormat="1" applyFont="1" applyBorder="1" applyAlignment="1">
      <alignment horizontal="center" wrapText="1"/>
    </xf>
    <xf numFmtId="0" fontId="15" fillId="0" borderId="46" xfId="0" applyFont="1" applyBorder="1" applyAlignment="1">
      <alignment horizontal="center" wrapText="1"/>
    </xf>
    <xf numFmtId="43" fontId="0" fillId="7" borderId="0" xfId="1" applyFont="1" applyFill="1"/>
    <xf numFmtId="43" fontId="24" fillId="7" borderId="35" xfId="1" applyFont="1" applyFill="1" applyBorder="1"/>
    <xf numFmtId="43" fontId="24" fillId="7" borderId="55" xfId="1" applyFont="1" applyFill="1" applyBorder="1"/>
    <xf numFmtId="43" fontId="24" fillId="7" borderId="37" xfId="1" applyFont="1" applyFill="1" applyBorder="1"/>
    <xf numFmtId="43" fontId="0" fillId="7" borderId="47" xfId="1" applyFont="1" applyFill="1" applyBorder="1"/>
    <xf numFmtId="43" fontId="0" fillId="7" borderId="0" xfId="1" applyFont="1" applyFill="1" applyBorder="1"/>
    <xf numFmtId="0" fontId="24" fillId="0" borderId="6" xfId="0" applyFont="1" applyBorder="1" applyAlignment="1">
      <alignment wrapText="1"/>
    </xf>
    <xf numFmtId="0" fontId="24" fillId="0" borderId="6" xfId="0" applyFont="1" applyBorder="1" applyAlignment="1">
      <alignment horizontal="right" wrapText="1"/>
    </xf>
    <xf numFmtId="0" fontId="24" fillId="0" borderId="6" xfId="0" applyFont="1" applyBorder="1" applyAlignment="1">
      <alignment horizontal="left" wrapText="1"/>
    </xf>
    <xf numFmtId="0" fontId="24" fillId="0" borderId="51" xfId="0" applyFont="1" applyBorder="1" applyAlignment="1">
      <alignment horizontal="left" wrapText="1"/>
    </xf>
    <xf numFmtId="0" fontId="24" fillId="0" borderId="1" xfId="0" applyFont="1" applyBorder="1" applyAlignment="1">
      <alignment wrapText="1"/>
    </xf>
    <xf numFmtId="43" fontId="0" fillId="7" borderId="47" xfId="1" applyFont="1" applyFill="1" applyBorder="1" applyAlignment="1">
      <alignment wrapText="1"/>
    </xf>
    <xf numFmtId="43" fontId="0" fillId="7" borderId="0" xfId="1" applyFont="1" applyFill="1" applyBorder="1" applyAlignment="1">
      <alignment wrapText="1"/>
    </xf>
    <xf numFmtId="0" fontId="0" fillId="0" borderId="6" xfId="0" applyBorder="1"/>
    <xf numFmtId="0" fontId="0" fillId="2" borderId="6" xfId="0" applyFill="1" applyBorder="1" applyAlignment="1">
      <alignment wrapText="1"/>
    </xf>
    <xf numFmtId="3" fontId="0" fillId="0" borderId="6" xfId="0" applyNumberFormat="1" applyBorder="1"/>
    <xf numFmtId="3" fontId="0" fillId="0" borderId="6" xfId="0" applyNumberFormat="1" applyBorder="1" applyAlignment="1">
      <alignment wrapText="1"/>
    </xf>
    <xf numFmtId="0" fontId="0" fillId="0" borderId="6" xfId="0" applyBorder="1" applyAlignment="1">
      <alignment wrapText="1"/>
    </xf>
    <xf numFmtId="0" fontId="0" fillId="0" borderId="50" xfId="0" applyBorder="1" applyAlignment="1">
      <alignment horizontal="center" vertical="center" wrapText="1"/>
    </xf>
    <xf numFmtId="14" fontId="25" fillId="0" borderId="1" xfId="1" applyNumberFormat="1" applyFont="1" applyFill="1" applyBorder="1"/>
    <xf numFmtId="0" fontId="0" fillId="0" borderId="1" xfId="0" applyBorder="1" applyAlignment="1">
      <alignment wrapText="1"/>
    </xf>
    <xf numFmtId="4" fontId="7" fillId="7" borderId="35" xfId="0" applyNumberFormat="1" applyFont="1" applyFill="1" applyBorder="1" applyAlignment="1">
      <alignment horizontal="right" vertical="center" wrapText="1"/>
    </xf>
    <xf numFmtId="4" fontId="7" fillId="7" borderId="55" xfId="0" applyNumberFormat="1" applyFont="1" applyFill="1" applyBorder="1" applyAlignment="1">
      <alignment horizontal="right" vertical="center" wrapText="1"/>
    </xf>
    <xf numFmtId="4" fontId="7" fillId="7" borderId="37" xfId="0" applyNumberFormat="1" applyFont="1" applyFill="1" applyBorder="1" applyAlignment="1">
      <alignment horizontal="right" vertical="center" wrapText="1"/>
    </xf>
    <xf numFmtId="4" fontId="7" fillId="7" borderId="47" xfId="0" applyNumberFormat="1" applyFont="1" applyFill="1" applyBorder="1" applyAlignment="1">
      <alignment horizontal="right" vertical="center" wrapText="1"/>
    </xf>
    <xf numFmtId="4" fontId="7" fillId="7" borderId="0" xfId="0" applyNumberFormat="1" applyFont="1" applyFill="1" applyAlignment="1">
      <alignment horizontal="right" vertical="center" wrapText="1"/>
    </xf>
    <xf numFmtId="168" fontId="0" fillId="0" borderId="1" xfId="1" applyNumberFormat="1" applyFont="1" applyBorder="1"/>
    <xf numFmtId="3" fontId="0" fillId="0" borderId="6" xfId="0" applyNumberFormat="1" applyBorder="1" applyAlignment="1">
      <alignment horizontal="right"/>
    </xf>
    <xf numFmtId="0" fontId="0" fillId="0" borderId="51" xfId="0" applyBorder="1" applyAlignment="1">
      <alignment horizontal="center" vertical="center" wrapText="1"/>
    </xf>
    <xf numFmtId="3" fontId="0" fillId="0" borderId="52" xfId="0" applyNumberFormat="1" applyBorder="1" applyAlignment="1">
      <alignment wrapText="1"/>
    </xf>
    <xf numFmtId="0" fontId="23" fillId="0" borderId="53" xfId="0" applyFont="1" applyBorder="1" applyAlignment="1">
      <alignment vertical="center" wrapText="1"/>
    </xf>
    <xf numFmtId="14" fontId="0" fillId="0" borderId="1" xfId="1" applyNumberFormat="1" applyFont="1" applyFill="1" applyBorder="1"/>
    <xf numFmtId="4" fontId="7" fillId="7" borderId="35" xfId="0" applyNumberFormat="1" applyFont="1" applyFill="1" applyBorder="1" applyAlignment="1">
      <alignment vertical="center" wrapText="1"/>
    </xf>
    <xf numFmtId="4" fontId="7" fillId="7" borderId="55" xfId="0" applyNumberFormat="1" applyFont="1" applyFill="1" applyBorder="1" applyAlignment="1">
      <alignment vertical="center" wrapText="1"/>
    </xf>
    <xf numFmtId="43" fontId="0" fillId="7" borderId="35" xfId="1" applyFont="1" applyFill="1" applyBorder="1" applyAlignment="1">
      <alignment horizontal="right" vertical="center"/>
    </xf>
    <xf numFmtId="4" fontId="7" fillId="7" borderId="35" xfId="0" applyNumberFormat="1" applyFont="1" applyFill="1" applyBorder="1"/>
    <xf numFmtId="4" fontId="7" fillId="7" borderId="55" xfId="0" applyNumberFormat="1" applyFont="1" applyFill="1" applyBorder="1"/>
    <xf numFmtId="4" fontId="7" fillId="7" borderId="37" xfId="0" applyNumberFormat="1" applyFont="1" applyFill="1" applyBorder="1"/>
    <xf numFmtId="43" fontId="0" fillId="7" borderId="37" xfId="1" applyFont="1" applyFill="1" applyBorder="1" applyAlignment="1">
      <alignment horizontal="right" vertical="center"/>
    </xf>
    <xf numFmtId="4" fontId="7" fillId="7" borderId="0" xfId="0" applyNumberFormat="1" applyFont="1" applyFill="1" applyAlignment="1">
      <alignment vertical="center" wrapText="1"/>
    </xf>
    <xf numFmtId="0" fontId="23" fillId="0" borderId="51" xfId="0" applyFont="1" applyBorder="1" applyAlignment="1">
      <alignment horizontal="center" vertical="center" wrapText="1"/>
    </xf>
    <xf numFmtId="43" fontId="25" fillId="7" borderId="35" xfId="1" applyFont="1" applyFill="1" applyBorder="1" applyAlignment="1">
      <alignment horizontal="right" vertical="center"/>
    </xf>
    <xf numFmtId="43" fontId="25" fillId="7" borderId="37" xfId="1" applyFont="1" applyFill="1" applyBorder="1" applyAlignment="1">
      <alignment horizontal="right" vertical="center"/>
    </xf>
    <xf numFmtId="4" fontId="26" fillId="7" borderId="47" xfId="0" applyNumberFormat="1" applyFont="1" applyFill="1" applyBorder="1" applyAlignment="1">
      <alignment horizontal="right" vertical="center" wrapText="1"/>
    </xf>
    <xf numFmtId="3" fontId="0" fillId="0" borderId="52" xfId="0" applyNumberFormat="1" applyBorder="1"/>
    <xf numFmtId="0" fontId="0" fillId="0" borderId="52" xfId="0" applyBorder="1" applyAlignment="1">
      <alignment wrapText="1"/>
    </xf>
    <xf numFmtId="3" fontId="0" fillId="0" borderId="52" xfId="0" applyNumberFormat="1" applyBorder="1" applyAlignment="1">
      <alignment horizontal="right"/>
    </xf>
    <xf numFmtId="0" fontId="23" fillId="0" borderId="56" xfId="0" applyFont="1" applyBorder="1" applyAlignment="1">
      <alignment horizontal="center" vertical="center" wrapText="1"/>
    </xf>
    <xf numFmtId="14" fontId="0" fillId="0" borderId="3" xfId="1" applyNumberFormat="1" applyFont="1" applyFill="1" applyBorder="1"/>
    <xf numFmtId="0" fontId="0" fillId="0" borderId="3" xfId="0" applyBorder="1" applyAlignment="1">
      <alignment wrapText="1"/>
    </xf>
    <xf numFmtId="43" fontId="0" fillId="7" borderId="57" xfId="1" applyFont="1" applyFill="1" applyBorder="1"/>
    <xf numFmtId="4" fontId="7" fillId="7" borderId="58" xfId="0" applyNumberFormat="1" applyFont="1" applyFill="1" applyBorder="1"/>
    <xf numFmtId="43" fontId="0" fillId="7" borderId="59" xfId="1" applyFont="1" applyFill="1" applyBorder="1"/>
    <xf numFmtId="4" fontId="7" fillId="7" borderId="60" xfId="0" applyNumberFormat="1" applyFont="1" applyFill="1" applyBorder="1"/>
    <xf numFmtId="0" fontId="0" fillId="0" borderId="51" xfId="0" applyBorder="1" applyAlignment="1">
      <alignment wrapText="1"/>
    </xf>
    <xf numFmtId="3" fontId="0" fillId="0" borderId="1" xfId="0" applyNumberFormat="1" applyBorder="1"/>
    <xf numFmtId="14" fontId="0" fillId="0" borderId="1" xfId="0" applyNumberFormat="1" applyBorder="1"/>
    <xf numFmtId="0" fontId="0" fillId="0" borderId="61" xfId="0" applyBorder="1"/>
    <xf numFmtId="43" fontId="0" fillId="7" borderId="4" xfId="1" applyFont="1" applyFill="1" applyBorder="1"/>
    <xf numFmtId="168" fontId="0" fillId="7" borderId="4" xfId="1" applyNumberFormat="1" applyFont="1" applyFill="1" applyBorder="1"/>
    <xf numFmtId="43" fontId="3" fillId="7" borderId="1" xfId="1" applyFont="1" applyFill="1" applyBorder="1"/>
    <xf numFmtId="168" fontId="3" fillId="7" borderId="1" xfId="1" applyNumberFormat="1" applyFont="1" applyFill="1" applyBorder="1"/>
    <xf numFmtId="43" fontId="3" fillId="7" borderId="0" xfId="1" applyFont="1" applyFill="1"/>
    <xf numFmtId="168" fontId="3" fillId="0" borderId="0" xfId="0" applyNumberFormat="1" applyFont="1"/>
    <xf numFmtId="43" fontId="24" fillId="7" borderId="1" xfId="1" applyFont="1" applyFill="1" applyBorder="1"/>
    <xf numFmtId="43" fontId="0" fillId="7" borderId="1" xfId="1" applyFont="1" applyFill="1" applyBorder="1"/>
    <xf numFmtId="169" fontId="27" fillId="8" borderId="1" xfId="3" applyNumberFormat="1" applyFont="1" applyFill="1" applyBorder="1" applyAlignment="1">
      <alignment horizontal="center" vertical="center" wrapText="1"/>
    </xf>
    <xf numFmtId="167" fontId="0" fillId="0" borderId="1" xfId="0" applyNumberFormat="1" applyBorder="1"/>
    <xf numFmtId="169" fontId="27" fillId="8" borderId="35" xfId="3" applyNumberFormat="1" applyFont="1" applyFill="1" applyBorder="1" applyAlignment="1">
      <alignment horizontal="center" vertical="center" wrapText="1"/>
    </xf>
    <xf numFmtId="169" fontId="27" fillId="8" borderId="37" xfId="3" applyNumberFormat="1" applyFont="1" applyFill="1" applyBorder="1" applyAlignment="1">
      <alignment horizontal="center" vertical="center" wrapText="1"/>
    </xf>
    <xf numFmtId="168" fontId="0" fillId="0" borderId="35" xfId="1" applyNumberFormat="1" applyFont="1" applyBorder="1"/>
    <xf numFmtId="168" fontId="0" fillId="0" borderId="37" xfId="1" applyNumberFormat="1" applyFont="1" applyBorder="1"/>
    <xf numFmtId="168" fontId="0" fillId="0" borderId="38" xfId="1" applyNumberFormat="1" applyFont="1" applyBorder="1"/>
    <xf numFmtId="168" fontId="0" fillId="0" borderId="39" xfId="1" applyNumberFormat="1" applyFont="1" applyBorder="1"/>
    <xf numFmtId="168" fontId="0" fillId="0" borderId="44" xfId="1" applyNumberFormat="1" applyFont="1" applyBorder="1"/>
    <xf numFmtId="167" fontId="0" fillId="0" borderId="35" xfId="0" applyNumberFormat="1" applyBorder="1"/>
    <xf numFmtId="167" fontId="0" fillId="0" borderId="37" xfId="0" applyNumberFormat="1" applyBorder="1"/>
    <xf numFmtId="167" fontId="0" fillId="0" borderId="38" xfId="0" applyNumberFormat="1" applyBorder="1"/>
    <xf numFmtId="167" fontId="0" fillId="0" borderId="39" xfId="0" applyNumberFormat="1" applyBorder="1"/>
    <xf numFmtId="167" fontId="0" fillId="0" borderId="44" xfId="0" applyNumberFormat="1" applyBorder="1"/>
    <xf numFmtId="43" fontId="0" fillId="0" borderId="0" xfId="0" applyNumberFormat="1"/>
    <xf numFmtId="43" fontId="0" fillId="0" borderId="1" xfId="1" applyFont="1" applyFill="1" applyBorder="1" applyAlignment="1">
      <alignment vertical="center"/>
    </xf>
    <xf numFmtId="168" fontId="0" fillId="0" borderId="61" xfId="1" applyNumberFormat="1" applyFont="1" applyBorder="1"/>
    <xf numFmtId="168" fontId="0" fillId="0" borderId="67" xfId="1" applyNumberFormat="1" applyFont="1" applyBorder="1"/>
    <xf numFmtId="43" fontId="0" fillId="0" borderId="35" xfId="1" applyFont="1" applyFill="1" applyBorder="1" applyAlignment="1">
      <alignment horizontal="right" vertical="center"/>
    </xf>
    <xf numFmtId="4" fontId="7" fillId="0" borderId="55" xfId="0" applyNumberFormat="1" applyFont="1" applyBorder="1"/>
    <xf numFmtId="43" fontId="0" fillId="0" borderId="37" xfId="1" applyFont="1" applyFill="1" applyBorder="1" applyAlignment="1">
      <alignment horizontal="right" vertical="center"/>
    </xf>
    <xf numFmtId="4" fontId="7" fillId="0" borderId="47" xfId="0" applyNumberFormat="1" applyFont="1" applyBorder="1" applyAlignment="1">
      <alignment horizontal="right" vertical="center" wrapText="1"/>
    </xf>
    <xf numFmtId="4" fontId="7" fillId="0" borderId="0" xfId="0" applyNumberFormat="1" applyFont="1" applyAlignment="1">
      <alignment horizontal="right" vertical="center" wrapText="1"/>
    </xf>
    <xf numFmtId="168" fontId="0" fillId="0" borderId="35" xfId="1" applyNumberFormat="1" applyFont="1" applyFill="1" applyBorder="1"/>
    <xf numFmtId="168" fontId="0" fillId="0" borderId="1" xfId="1" applyNumberFormat="1" applyFont="1" applyFill="1" applyBorder="1"/>
    <xf numFmtId="168" fontId="0" fillId="0" borderId="61" xfId="1" applyNumberFormat="1" applyFont="1" applyFill="1" applyBorder="1"/>
    <xf numFmtId="168" fontId="0" fillId="0" borderId="37" xfId="1" applyNumberFormat="1" applyFont="1" applyFill="1" applyBorder="1"/>
    <xf numFmtId="0" fontId="0" fillId="0" borderId="3" xfId="0" applyBorder="1" applyAlignment="1">
      <alignment vertical="center"/>
    </xf>
    <xf numFmtId="0" fontId="0" fillId="0" borderId="5" xfId="0" applyBorder="1" applyAlignment="1">
      <alignment vertical="center"/>
    </xf>
    <xf numFmtId="0" fontId="0" fillId="0" borderId="5" xfId="0" applyBorder="1" applyAlignment="1">
      <alignment horizontal="left" vertical="center"/>
    </xf>
    <xf numFmtId="0" fontId="0" fillId="0" borderId="4" xfId="0" applyBorder="1" applyAlignment="1">
      <alignment vertical="center"/>
    </xf>
    <xf numFmtId="4" fontId="0" fillId="0" borderId="0" xfId="0" applyNumberFormat="1"/>
    <xf numFmtId="0" fontId="3" fillId="0" borderId="0" xfId="0" applyFont="1" applyAlignment="1">
      <alignment horizontal="right"/>
    </xf>
    <xf numFmtId="43" fontId="0" fillId="0" borderId="3" xfId="1" applyFont="1" applyBorder="1" applyAlignment="1">
      <alignment horizontal="left" vertical="center"/>
    </xf>
    <xf numFmtId="43" fontId="0" fillId="0" borderId="5" xfId="1" applyFont="1" applyBorder="1" applyAlignment="1">
      <alignment horizontal="left" vertical="center"/>
    </xf>
    <xf numFmtId="43" fontId="0" fillId="0" borderId="4" xfId="1" applyFont="1" applyBorder="1" applyAlignment="1">
      <alignment horizontal="left" vertical="center"/>
    </xf>
    <xf numFmtId="43" fontId="0" fillId="0" borderId="5" xfId="1" applyFont="1" applyBorder="1" applyAlignment="1">
      <alignment horizontal="center" vertical="center"/>
    </xf>
    <xf numFmtId="0" fontId="28" fillId="9" borderId="0" xfId="0" applyFont="1" applyFill="1" applyAlignment="1">
      <alignment vertical="center" wrapText="1"/>
    </xf>
    <xf numFmtId="0" fontId="0" fillId="0" borderId="5" xfId="0" applyBorder="1" applyAlignment="1">
      <alignment horizontal="center" vertical="center"/>
    </xf>
    <xf numFmtId="0" fontId="2" fillId="3" borderId="3" xfId="0" applyFont="1" applyFill="1" applyBorder="1"/>
    <xf numFmtId="0" fontId="0" fillId="0" borderId="61" xfId="0" applyBorder="1" applyAlignment="1">
      <alignment horizontal="center"/>
    </xf>
    <xf numFmtId="0" fontId="0" fillId="0" borderId="47" xfId="0" applyBorder="1" applyAlignment="1">
      <alignment horizontal="center"/>
    </xf>
    <xf numFmtId="0" fontId="2" fillId="3" borderId="3" xfId="0" applyFont="1" applyFill="1" applyBorder="1" applyAlignment="1">
      <alignment horizontal="left"/>
    </xf>
    <xf numFmtId="44" fontId="2" fillId="3" borderId="1" xfId="2" applyFont="1" applyFill="1" applyBorder="1" applyAlignment="1">
      <alignment horizontal="left" vertical="top"/>
    </xf>
    <xf numFmtId="0" fontId="2" fillId="3" borderId="1" xfId="0" applyFont="1" applyFill="1" applyBorder="1" applyAlignment="1">
      <alignment horizontal="right" vertical="top"/>
    </xf>
    <xf numFmtId="44" fontId="2" fillId="3" borderId="1" xfId="2" applyFont="1" applyFill="1" applyBorder="1" applyAlignment="1">
      <alignment horizontal="right" vertical="top"/>
    </xf>
    <xf numFmtId="0" fontId="0" fillId="0" borderId="47" xfId="0" applyBorder="1" applyAlignment="1">
      <alignment horizontal="left"/>
    </xf>
    <xf numFmtId="0" fontId="29" fillId="0" borderId="0" xfId="0" applyFont="1" applyAlignment="1">
      <alignment wrapText="1"/>
    </xf>
    <xf numFmtId="0" fontId="0" fillId="0" borderId="0" xfId="0" applyAlignment="1">
      <alignment vertical="center" wrapText="1"/>
    </xf>
    <xf numFmtId="0" fontId="0" fillId="0" borderId="0" xfId="0" applyAlignment="1">
      <alignment horizont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right" vertical="center"/>
    </xf>
    <xf numFmtId="0" fontId="0" fillId="0" borderId="4" xfId="0" applyBorder="1" applyAlignment="1">
      <alignment horizontal="right" vertical="center"/>
    </xf>
    <xf numFmtId="43" fontId="0" fillId="0" borderId="3" xfId="1" applyFont="1" applyBorder="1" applyAlignment="1">
      <alignment horizontal="right" vertical="center"/>
    </xf>
    <xf numFmtId="43" fontId="0" fillId="0" borderId="4" xfId="1" applyFont="1" applyBorder="1" applyAlignment="1">
      <alignment horizontal="right" vertical="center"/>
    </xf>
    <xf numFmtId="0" fontId="0" fillId="0" borderId="1" xfId="0" applyBorder="1" applyAlignment="1">
      <alignment horizontal="left"/>
    </xf>
    <xf numFmtId="0" fontId="0" fillId="0" borderId="1" xfId="0" applyBorder="1"/>
    <xf numFmtId="44" fontId="0" fillId="0" borderId="1" xfId="2" applyFont="1" applyBorder="1" applyAlignment="1">
      <alignment horizontal="left"/>
    </xf>
    <xf numFmtId="0" fontId="0" fillId="0" borderId="1" xfId="0" applyBorder="1" applyAlignment="1">
      <alignment horizontal="center"/>
    </xf>
    <xf numFmtId="44" fontId="0" fillId="0" borderId="1" xfId="2" applyFont="1" applyBorder="1" applyAlignment="1">
      <alignment horizontal="center"/>
    </xf>
    <xf numFmtId="0" fontId="0" fillId="0" borderId="1" xfId="0" applyBorder="1" applyAlignment="1">
      <alignment horizontal="right"/>
    </xf>
    <xf numFmtId="0" fontId="0" fillId="0" borderId="3" xfId="0" applyBorder="1" applyAlignment="1">
      <alignment horizontal="center"/>
    </xf>
    <xf numFmtId="0" fontId="0" fillId="0" borderId="4" xfId="0" applyBorder="1" applyAlignment="1">
      <alignment horizontal="center"/>
    </xf>
    <xf numFmtId="164" fontId="0" fillId="0" borderId="1" xfId="0" applyNumberFormat="1" applyBorder="1" applyAlignment="1">
      <alignment horizontal="right"/>
    </xf>
    <xf numFmtId="44" fontId="0" fillId="0" borderId="1" xfId="2" applyFont="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0" fillId="0" borderId="3" xfId="0" applyBorder="1" applyAlignment="1">
      <alignment horizontal="left"/>
    </xf>
    <xf numFmtId="0" fontId="0" fillId="0" borderId="4" xfId="0" applyBorder="1" applyAlignment="1">
      <alignment horizontal="left"/>
    </xf>
    <xf numFmtId="43" fontId="0" fillId="0" borderId="3" xfId="1" applyFont="1" applyBorder="1" applyAlignment="1">
      <alignment horizontal="right"/>
    </xf>
    <xf numFmtId="43" fontId="0" fillId="0" borderId="4" xfId="1" applyFont="1" applyBorder="1" applyAlignment="1">
      <alignment horizontal="right"/>
    </xf>
    <xf numFmtId="44" fontId="0" fillId="0" borderId="1" xfId="2" applyFont="1" applyBorder="1" applyAlignment="1">
      <alignment horizontal="right" wrapText="1"/>
    </xf>
    <xf numFmtId="0" fontId="0" fillId="0" borderId="5"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right" vertical="center"/>
    </xf>
    <xf numFmtId="0" fontId="0" fillId="0" borderId="3" xfId="0" applyBorder="1" applyAlignment="1">
      <alignment vertical="center"/>
    </xf>
    <xf numFmtId="0" fontId="0" fillId="0" borderId="5" xfId="0" applyBorder="1" applyAlignment="1">
      <alignment vertical="center"/>
    </xf>
    <xf numFmtId="0" fontId="0" fillId="0" borderId="4" xfId="0" applyBorder="1" applyAlignment="1">
      <alignment vertical="center"/>
    </xf>
    <xf numFmtId="43" fontId="0" fillId="0" borderId="5" xfId="1" applyFont="1" applyBorder="1" applyAlignment="1">
      <alignment horizontal="right"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1" xfId="0" applyBorder="1" applyAlignment="1">
      <alignment horizontal="right" vertical="center"/>
    </xf>
    <xf numFmtId="0" fontId="0" fillId="0" borderId="64" xfId="0" applyBorder="1" applyAlignment="1">
      <alignment horizontal="center" vertical="center"/>
    </xf>
    <xf numFmtId="0" fontId="0" fillId="0" borderId="62" xfId="0" applyBorder="1" applyAlignment="1">
      <alignment horizontal="left" vertical="center"/>
    </xf>
    <xf numFmtId="0" fontId="0" fillId="0" borderId="63" xfId="0" applyBorder="1" applyAlignment="1">
      <alignment horizontal="left" vertical="center"/>
    </xf>
    <xf numFmtId="0" fontId="0" fillId="0" borderId="1" xfId="0" applyBorder="1" applyAlignment="1">
      <alignment horizontal="left" vertical="center"/>
    </xf>
    <xf numFmtId="43" fontId="0" fillId="0" borderId="1" xfId="1" applyFont="1" applyBorder="1" applyAlignment="1">
      <alignment horizontal="right" vertical="center"/>
    </xf>
    <xf numFmtId="0" fontId="0" fillId="0" borderId="0" xfId="0" applyAlignment="1">
      <alignment horizontal="left" vertical="center"/>
    </xf>
    <xf numFmtId="165" fontId="0" fillId="0" borderId="0" xfId="1" applyNumberFormat="1" applyFont="1" applyAlignment="1">
      <alignment horizontal="right" vertical="center"/>
    </xf>
    <xf numFmtId="43" fontId="0" fillId="0" borderId="0" xfId="1" applyFont="1" applyAlignment="1">
      <alignment horizontal="right" vertical="center"/>
    </xf>
    <xf numFmtId="0" fontId="0" fillId="0" borderId="0" xfId="0" applyAlignment="1">
      <alignment horizontal="right" vertical="center"/>
    </xf>
    <xf numFmtId="43" fontId="0" fillId="0" borderId="8" xfId="1" applyFont="1" applyBorder="1" applyAlignment="1">
      <alignment horizontal="left" vertical="center"/>
    </xf>
    <xf numFmtId="43" fontId="0" fillId="0" borderId="0" xfId="1" applyFont="1" applyAlignment="1">
      <alignment horizontal="left" vertical="center"/>
    </xf>
    <xf numFmtId="165" fontId="0" fillId="0" borderId="0" xfId="1" applyNumberFormat="1" applyFont="1" applyAlignment="1">
      <alignment horizontal="left" vertical="center"/>
    </xf>
    <xf numFmtId="43" fontId="0" fillId="0" borderId="1" xfId="1" applyFont="1" applyBorder="1" applyAlignment="1">
      <alignment horizontal="center"/>
    </xf>
    <xf numFmtId="43" fontId="0" fillId="0" borderId="1" xfId="1" applyFont="1" applyBorder="1" applyAlignment="1">
      <alignment horizontal="left" vertical="center"/>
    </xf>
    <xf numFmtId="0" fontId="0" fillId="0" borderId="5" xfId="0" applyBorder="1" applyAlignment="1">
      <alignment horizontal="left"/>
    </xf>
    <xf numFmtId="0" fontId="0" fillId="0" borderId="5" xfId="0" applyBorder="1" applyAlignment="1">
      <alignment horizontal="right"/>
    </xf>
    <xf numFmtId="43" fontId="0" fillId="0" borderId="3" xfId="1" applyFont="1" applyBorder="1" applyAlignment="1">
      <alignment horizontal="center"/>
    </xf>
    <xf numFmtId="43" fontId="0" fillId="0" borderId="5" xfId="1" applyFont="1" applyBorder="1" applyAlignment="1">
      <alignment horizontal="center"/>
    </xf>
    <xf numFmtId="43" fontId="0" fillId="0" borderId="4" xfId="1" applyFont="1" applyBorder="1" applyAlignment="1">
      <alignment horizontal="center"/>
    </xf>
    <xf numFmtId="0" fontId="0" fillId="0" borderId="5" xfId="0" applyBorder="1" applyAlignment="1">
      <alignment horizontal="center"/>
    </xf>
    <xf numFmtId="0" fontId="0" fillId="0" borderId="3" xfId="0" applyBorder="1" applyAlignment="1">
      <alignment horizontal="left" vertical="top"/>
    </xf>
    <xf numFmtId="0" fontId="0" fillId="0" borderId="5" xfId="0" applyBorder="1" applyAlignment="1">
      <alignment horizontal="left" vertical="top"/>
    </xf>
    <xf numFmtId="0" fontId="0" fillId="0" borderId="4" xfId="0" applyBorder="1" applyAlignment="1">
      <alignment horizontal="left" vertical="top"/>
    </xf>
    <xf numFmtId="43" fontId="24" fillId="7" borderId="28" xfId="1" applyFont="1" applyFill="1" applyBorder="1" applyAlignment="1">
      <alignment horizontal="center"/>
    </xf>
    <xf numFmtId="43" fontId="24" fillId="7" borderId="54" xfId="1" applyFont="1" applyFill="1" applyBorder="1" applyAlignment="1">
      <alignment horizontal="center"/>
    </xf>
    <xf numFmtId="43" fontId="24" fillId="7" borderId="34" xfId="1" applyFont="1" applyFill="1" applyBorder="1" applyAlignment="1">
      <alignment horizontal="center"/>
    </xf>
    <xf numFmtId="43" fontId="24" fillId="7" borderId="48" xfId="1" applyFont="1" applyFill="1" applyBorder="1" applyAlignment="1">
      <alignment horizontal="left" wrapText="1"/>
    </xf>
    <xf numFmtId="43" fontId="24" fillId="7" borderId="55" xfId="1" applyFont="1" applyFill="1" applyBorder="1" applyAlignment="1">
      <alignment horizontal="left" wrapText="1"/>
    </xf>
    <xf numFmtId="43" fontId="24" fillId="7" borderId="49" xfId="1" applyFont="1" applyFill="1" applyBorder="1" applyAlignment="1">
      <alignment horizontal="left" wrapText="1"/>
    </xf>
    <xf numFmtId="0" fontId="3" fillId="0" borderId="28" xfId="0" applyFont="1" applyBorder="1" applyAlignment="1">
      <alignment horizontal="center"/>
    </xf>
    <xf numFmtId="0" fontId="3" fillId="0" borderId="29" xfId="0" applyFont="1" applyBorder="1" applyAlignment="1">
      <alignment horizontal="center"/>
    </xf>
    <xf numFmtId="0" fontId="3" fillId="0" borderId="34" xfId="0" applyFont="1" applyBorder="1" applyAlignment="1">
      <alignment horizontal="center"/>
    </xf>
    <xf numFmtId="0" fontId="3" fillId="0" borderId="65" xfId="0" applyFont="1" applyBorder="1" applyAlignment="1">
      <alignment horizontal="center"/>
    </xf>
    <xf numFmtId="0" fontId="3" fillId="0" borderId="54" xfId="0" applyFont="1" applyBorder="1" applyAlignment="1">
      <alignment horizontal="center"/>
    </xf>
    <xf numFmtId="0" fontId="3" fillId="0" borderId="66" xfId="0" applyFont="1" applyBorder="1" applyAlignment="1">
      <alignment horizontal="center"/>
    </xf>
    <xf numFmtId="0" fontId="2" fillId="3" borderId="0" xfId="0" applyFont="1" applyFill="1" applyAlignment="1">
      <alignment horizontal="center" vertical="center" textRotation="255"/>
    </xf>
    <xf numFmtId="0" fontId="2" fillId="3" borderId="7" xfId="0" applyFont="1" applyFill="1" applyBorder="1" applyAlignment="1">
      <alignment horizontal="center" vertical="center" textRotation="255"/>
    </xf>
    <xf numFmtId="0" fontId="0" fillId="0" borderId="1" xfId="0" applyBorder="1" applyAlignment="1">
      <alignment vertical="center"/>
    </xf>
    <xf numFmtId="43" fontId="0" fillId="0" borderId="1" xfId="1" applyFont="1" applyBorder="1" applyAlignment="1">
      <alignment horizontal="center" vertical="center"/>
    </xf>
    <xf numFmtId="43" fontId="0" fillId="0" borderId="3" xfId="1" applyFont="1" applyBorder="1" applyAlignment="1">
      <alignment horizontal="center" vertical="center"/>
    </xf>
    <xf numFmtId="43" fontId="0" fillId="0" borderId="4" xfId="1" applyFont="1" applyBorder="1" applyAlignment="1">
      <alignment horizontal="center" vertical="center"/>
    </xf>
    <xf numFmtId="0" fontId="0" fillId="0" borderId="1" xfId="0" applyBorder="1" applyAlignment="1">
      <alignment horizontal="center" vertical="center"/>
    </xf>
    <xf numFmtId="43" fontId="0" fillId="0" borderId="3" xfId="1" applyFont="1" applyFill="1" applyBorder="1" applyAlignment="1">
      <alignment horizontal="center" vertical="center"/>
    </xf>
    <xf numFmtId="43" fontId="0" fillId="0" borderId="4" xfId="1" applyFont="1" applyFill="1" applyBorder="1" applyAlignment="1">
      <alignment horizontal="center" vertical="center"/>
    </xf>
    <xf numFmtId="0" fontId="0" fillId="0" borderId="3" xfId="0" applyBorder="1"/>
    <xf numFmtId="0" fontId="0" fillId="0" borderId="4" xfId="0" applyBorder="1"/>
    <xf numFmtId="43" fontId="0" fillId="0" borderId="3" xfId="1" applyFont="1" applyBorder="1" applyAlignment="1">
      <alignment horizontal="left"/>
    </xf>
    <xf numFmtId="43" fontId="0" fillId="0" borderId="4" xfId="1" applyFont="1" applyBorder="1" applyAlignment="1">
      <alignment horizontal="left"/>
    </xf>
    <xf numFmtId="43" fontId="0" fillId="0" borderId="5" xfId="1" applyFont="1" applyBorder="1" applyAlignment="1">
      <alignment horizontal="left"/>
    </xf>
    <xf numFmtId="0" fontId="16" fillId="0" borderId="0" xfId="0" applyFont="1" applyAlignment="1">
      <alignment horizontal="left" wrapText="1"/>
    </xf>
    <xf numFmtId="0" fontId="16" fillId="0" borderId="3" xfId="4" applyFont="1" applyFill="1" applyBorder="1" applyAlignment="1">
      <alignment horizontal="center"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wrapText="1"/>
    </xf>
    <xf numFmtId="0" fontId="15" fillId="0" borderId="24" xfId="0" applyFont="1" applyBorder="1" applyAlignment="1">
      <alignment horizontal="left" wrapText="1"/>
    </xf>
    <xf numFmtId="0" fontId="15" fillId="0" borderId="25" xfId="0" applyFont="1" applyBorder="1" applyAlignment="1">
      <alignment horizontal="left" wrapText="1"/>
    </xf>
    <xf numFmtId="0" fontId="15" fillId="0" borderId="28" xfId="0" applyFont="1" applyBorder="1" applyAlignment="1">
      <alignment horizontal="center" vertical="center"/>
    </xf>
    <xf numFmtId="0" fontId="15" fillId="0" borderId="35" xfId="0" applyFont="1" applyBorder="1" applyAlignment="1">
      <alignment horizontal="center" vertical="center"/>
    </xf>
    <xf numFmtId="0" fontId="15" fillId="0" borderId="38" xfId="0" applyFont="1" applyBorder="1" applyAlignment="1">
      <alignment horizontal="center" vertical="center"/>
    </xf>
    <xf numFmtId="0" fontId="15" fillId="0" borderId="29"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30" xfId="0" applyFont="1" applyBorder="1" applyAlignment="1">
      <alignment horizontal="left" vertical="center" wrapText="1"/>
    </xf>
    <xf numFmtId="0" fontId="15" fillId="0" borderId="31" xfId="0" applyFont="1" applyBorder="1" applyAlignment="1">
      <alignment horizontal="left" vertical="center" wrapText="1"/>
    </xf>
    <xf numFmtId="0" fontId="15" fillId="0" borderId="32" xfId="0" applyFont="1" applyBorder="1" applyAlignment="1">
      <alignment vertical="center" wrapText="1"/>
    </xf>
    <xf numFmtId="0" fontId="15" fillId="0" borderId="33" xfId="0" applyFont="1" applyBorder="1" applyAlignment="1">
      <alignment vertical="center" wrapText="1"/>
    </xf>
    <xf numFmtId="0" fontId="15" fillId="0" borderId="30" xfId="0" applyFont="1" applyBorder="1" applyAlignment="1">
      <alignment vertical="center" wrapText="1"/>
    </xf>
    <xf numFmtId="0" fontId="15" fillId="0" borderId="15" xfId="0" applyFont="1" applyBorder="1" applyAlignment="1">
      <alignment horizontal="left" vertical="center" wrapText="1"/>
    </xf>
    <xf numFmtId="0" fontId="15" fillId="0" borderId="10" xfId="0" applyFont="1" applyBorder="1" applyAlignment="1">
      <alignment horizontal="left" vertical="center" wrapText="1"/>
    </xf>
    <xf numFmtId="0" fontId="15" fillId="0" borderId="36" xfId="0" applyFont="1" applyBorder="1" applyAlignment="1">
      <alignment vertical="center" wrapText="1"/>
    </xf>
    <xf numFmtId="0" fontId="15" fillId="0" borderId="14" xfId="0" applyFont="1" applyBorder="1" applyAlignment="1">
      <alignment vertical="center" wrapText="1"/>
    </xf>
    <xf numFmtId="0" fontId="15" fillId="0" borderId="15" xfId="0" applyFont="1" applyBorder="1" applyAlignment="1">
      <alignment vertical="center" wrapText="1"/>
    </xf>
    <xf numFmtId="0" fontId="15" fillId="0" borderId="40" xfId="0" applyFont="1" applyBorder="1" applyAlignment="1">
      <alignment horizontal="left" vertical="center" wrapText="1"/>
    </xf>
    <xf numFmtId="0" fontId="15" fillId="0" borderId="41" xfId="0" applyFont="1" applyBorder="1" applyAlignment="1">
      <alignment horizontal="left" vertical="center" wrapText="1"/>
    </xf>
    <xf numFmtId="0" fontId="15" fillId="0" borderId="42" xfId="0" applyFont="1" applyBorder="1" applyAlignment="1">
      <alignment vertical="center" wrapText="1"/>
    </xf>
    <xf numFmtId="0" fontId="15" fillId="0" borderId="43" xfId="0" applyFont="1" applyBorder="1" applyAlignment="1">
      <alignment vertical="center" wrapText="1"/>
    </xf>
    <xf numFmtId="0" fontId="15" fillId="0" borderId="40" xfId="0" applyFont="1" applyBorder="1" applyAlignment="1">
      <alignment vertical="center" wrapText="1"/>
    </xf>
    <xf numFmtId="0" fontId="15" fillId="0" borderId="25" xfId="0" applyFont="1" applyBorder="1" applyAlignment="1">
      <alignment horizontal="left" vertical="center" wrapText="1"/>
    </xf>
    <xf numFmtId="0" fontId="15" fillId="0" borderId="23" xfId="0" applyFont="1" applyBorder="1" applyAlignment="1">
      <alignment vertical="center" wrapText="1"/>
    </xf>
    <xf numFmtId="0" fontId="15" fillId="0" borderId="24" xfId="0" applyFont="1" applyBorder="1" applyAlignment="1">
      <alignment vertical="center" wrapText="1"/>
    </xf>
    <xf numFmtId="0" fontId="15" fillId="0" borderId="25" xfId="0" applyFont="1" applyBorder="1" applyAlignment="1">
      <alignment vertical="center" wrapText="1"/>
    </xf>
    <xf numFmtId="44" fontId="0" fillId="0" borderId="1" xfId="2" applyFont="1" applyBorder="1" applyAlignment="1"/>
    <xf numFmtId="0" fontId="0" fillId="0" borderId="0" xfId="0" applyAlignment="1">
      <alignment horizontal="center"/>
    </xf>
    <xf numFmtId="44" fontId="0" fillId="0" borderId="3" xfId="2" applyFont="1" applyBorder="1" applyAlignment="1">
      <alignment horizontal="right"/>
    </xf>
    <xf numFmtId="44" fontId="0" fillId="0" borderId="5" xfId="2" applyFont="1" applyBorder="1" applyAlignment="1">
      <alignment horizontal="right"/>
    </xf>
    <xf numFmtId="44" fontId="0" fillId="0" borderId="4" xfId="2" applyFont="1" applyBorder="1" applyAlignment="1">
      <alignment horizontal="right"/>
    </xf>
    <xf numFmtId="43" fontId="0" fillId="0" borderId="5" xfId="1" applyFont="1" applyBorder="1" applyAlignment="1">
      <alignment horizontal="center" vertical="center"/>
    </xf>
    <xf numFmtId="43" fontId="0" fillId="0" borderId="3" xfId="1" applyFont="1" applyBorder="1" applyAlignment="1">
      <alignment horizontal="left" vertical="center"/>
    </xf>
    <xf numFmtId="43" fontId="0" fillId="0" borderId="5" xfId="1" applyFont="1" applyBorder="1" applyAlignment="1">
      <alignment horizontal="left" vertical="center"/>
    </xf>
    <xf numFmtId="43" fontId="0" fillId="0" borderId="4" xfId="1" applyFont="1" applyBorder="1" applyAlignment="1">
      <alignment horizontal="left" vertical="center"/>
    </xf>
    <xf numFmtId="43" fontId="9" fillId="0" borderId="10" xfId="1" applyFont="1" applyBorder="1" applyAlignment="1">
      <alignment horizontal="left" vertical="center" wrapText="1"/>
    </xf>
    <xf numFmtId="0" fontId="8" fillId="0" borderId="11" xfId="0" applyFont="1" applyBorder="1" applyAlignment="1">
      <alignment vertical="center" wrapText="1"/>
    </xf>
    <xf numFmtId="0" fontId="8" fillId="0" borderId="9" xfId="0" applyFont="1" applyBorder="1" applyAlignment="1">
      <alignment vertical="center" wrapText="1"/>
    </xf>
    <xf numFmtId="43" fontId="11" fillId="0" borderId="11" xfId="1" applyFont="1" applyBorder="1" applyAlignment="1">
      <alignment vertical="center" wrapText="1"/>
    </xf>
    <xf numFmtId="43" fontId="11" fillId="0" borderId="9" xfId="1" applyFont="1" applyBorder="1" applyAlignment="1">
      <alignment vertical="center" wrapText="1"/>
    </xf>
    <xf numFmtId="0" fontId="11" fillId="0" borderId="11" xfId="0" applyFont="1" applyBorder="1" applyAlignment="1">
      <alignment vertical="center" wrapText="1"/>
    </xf>
    <xf numFmtId="0" fontId="11" fillId="0" borderId="9" xfId="0" applyFont="1" applyBorder="1" applyAlignment="1">
      <alignment vertical="center" wrapText="1"/>
    </xf>
    <xf numFmtId="43" fontId="9" fillId="0" borderId="13" xfId="1" applyFont="1" applyBorder="1" applyAlignment="1">
      <alignment horizontal="left" vertical="center" wrapText="1"/>
    </xf>
    <xf numFmtId="43" fontId="9" fillId="0" borderId="14" xfId="1" applyFont="1" applyBorder="1" applyAlignment="1">
      <alignment horizontal="left" vertical="center" wrapText="1"/>
    </xf>
    <xf numFmtId="43" fontId="9" fillId="0" borderId="15" xfId="1" applyFont="1" applyBorder="1" applyAlignment="1">
      <alignment horizontal="left" vertical="center" wrapText="1"/>
    </xf>
    <xf numFmtId="43" fontId="9" fillId="0" borderId="16" xfId="1" applyFont="1" applyBorder="1" applyAlignment="1">
      <alignment horizontal="left" vertical="center" wrapText="1"/>
    </xf>
    <xf numFmtId="43" fontId="9" fillId="0" borderId="17" xfId="1" applyFont="1" applyBorder="1" applyAlignment="1">
      <alignment horizontal="left" vertical="center" wrapText="1"/>
    </xf>
    <xf numFmtId="43" fontId="9" fillId="0" borderId="18" xfId="1" applyFont="1" applyBorder="1" applyAlignment="1">
      <alignment horizontal="left" vertical="center" wrapText="1"/>
    </xf>
  </cellXfs>
  <cellStyles count="7">
    <cellStyle name="Comma" xfId="1" builtinId="3"/>
    <cellStyle name="Comma 2" xfId="6" xr:uid="{EBD53914-8DA5-4999-BFB8-A8ED2E7BB80C}"/>
    <cellStyle name="Currency" xfId="2" builtinId="4"/>
    <cellStyle name="Neutral 2" xfId="4" xr:uid="{3C224282-F572-4B0B-B427-FEBFA7BA7F77}"/>
    <cellStyle name="Normal" xfId="0" builtinId="0"/>
    <cellStyle name="Normal 2" xfId="5" xr:uid="{35C81CBC-98E4-4784-AB98-140E1B7A34A1}"/>
    <cellStyle name="Normal 6 2" xfId="3" xr:uid="{D1BA2BCC-5802-4347-82D2-B5131E858DB0}"/>
  </cellStyles>
  <dxfs count="62">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59996337778862885"/>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428</xdr:row>
      <xdr:rowOff>0</xdr:rowOff>
    </xdr:from>
    <xdr:to>
      <xdr:col>9</xdr:col>
      <xdr:colOff>342446</xdr:colOff>
      <xdr:row>439</xdr:row>
      <xdr:rowOff>102323</xdr:rowOff>
    </xdr:to>
    <xdr:pic>
      <xdr:nvPicPr>
        <xdr:cNvPr id="2" name="Picture 1">
          <a:extLst>
            <a:ext uri="{FF2B5EF4-FFF2-40B4-BE49-F238E27FC236}">
              <a16:creationId xmlns:a16="http://schemas.microsoft.com/office/drawing/2014/main" id="{B5119F65-412C-427D-A0BB-E86982E08C4C}"/>
            </a:ext>
          </a:extLst>
        </xdr:cNvPr>
        <xdr:cNvPicPr>
          <a:picLocks noChangeAspect="1"/>
        </xdr:cNvPicPr>
      </xdr:nvPicPr>
      <xdr:blipFill>
        <a:blip xmlns:r="http://schemas.openxmlformats.org/officeDocument/2006/relationships" r:embed="rId1"/>
        <a:stretch>
          <a:fillRect/>
        </a:stretch>
      </xdr:blipFill>
      <xdr:spPr>
        <a:xfrm>
          <a:off x="609600" y="79209900"/>
          <a:ext cx="8257721" cy="21946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aw.c55.copperleaf.cloud/C55/Modules/Expenditures/Expenditure.aspx?id=190284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1C23B-1BC2-4C14-9743-71B8B0970EAC}">
  <dimension ref="B1:K14"/>
  <sheetViews>
    <sheetView workbookViewId="0">
      <selection activeCell="G13" sqref="G13"/>
    </sheetView>
  </sheetViews>
  <sheetFormatPr defaultRowHeight="14.5"/>
  <cols>
    <col min="2" max="2" width="43.26953125" customWidth="1"/>
    <col min="3" max="3" width="43.453125" style="95" customWidth="1"/>
    <col min="4" max="4" width="22.7265625" customWidth="1"/>
  </cols>
  <sheetData>
    <row r="1" spans="2:11" ht="101.5" customHeight="1">
      <c r="B1" s="275" t="s">
        <v>1452</v>
      </c>
      <c r="C1" s="275"/>
    </row>
    <row r="3" spans="2:11">
      <c r="B3" s="1" t="s">
        <v>1440</v>
      </c>
      <c r="C3" s="273" t="s">
        <v>0</v>
      </c>
      <c r="D3" s="20" t="s">
        <v>1</v>
      </c>
    </row>
    <row r="4" spans="2:11" ht="29">
      <c r="B4" t="s">
        <v>1441</v>
      </c>
      <c r="C4" s="95" t="s">
        <v>1436</v>
      </c>
      <c r="D4" s="3">
        <v>3.3</v>
      </c>
      <c r="F4" s="274"/>
      <c r="G4" s="274"/>
      <c r="H4" s="274"/>
      <c r="I4" s="274"/>
      <c r="J4" s="274"/>
      <c r="K4" s="274"/>
    </row>
    <row r="5" spans="2:11" ht="29">
      <c r="B5" t="s">
        <v>1442</v>
      </c>
      <c r="C5" s="95" t="s">
        <v>1437</v>
      </c>
      <c r="D5" s="3" t="s">
        <v>2</v>
      </c>
      <c r="F5" s="274"/>
      <c r="G5" s="274"/>
      <c r="H5" s="274"/>
      <c r="I5" s="274"/>
      <c r="J5" s="274"/>
      <c r="K5" s="274"/>
    </row>
    <row r="6" spans="2:11" ht="29">
      <c r="B6" t="s">
        <v>1443</v>
      </c>
      <c r="C6" s="95" t="s">
        <v>1437</v>
      </c>
      <c r="D6" s="3" t="s">
        <v>3</v>
      </c>
      <c r="F6" s="274"/>
      <c r="G6" s="274"/>
      <c r="H6" s="274"/>
      <c r="I6" s="274"/>
      <c r="J6" s="274"/>
      <c r="K6" s="274"/>
    </row>
    <row r="7" spans="2:11" ht="29">
      <c r="B7" t="s">
        <v>1444</v>
      </c>
      <c r="C7" s="95" t="s">
        <v>1437</v>
      </c>
      <c r="D7" s="3" t="s">
        <v>4</v>
      </c>
      <c r="F7" s="274"/>
      <c r="G7" s="274"/>
      <c r="H7" s="274"/>
      <c r="I7" s="274"/>
      <c r="J7" s="274"/>
      <c r="K7" s="274"/>
    </row>
    <row r="8" spans="2:11" ht="29.15" customHeight="1">
      <c r="B8" t="s">
        <v>1445</v>
      </c>
      <c r="C8" s="95" t="s">
        <v>1437</v>
      </c>
      <c r="D8" s="3" t="s">
        <v>5</v>
      </c>
      <c r="F8" s="274"/>
      <c r="G8" s="274"/>
      <c r="H8" s="274"/>
      <c r="I8" s="274"/>
      <c r="J8" s="274"/>
      <c r="K8" s="274"/>
    </row>
    <row r="9" spans="2:11" ht="29.15" customHeight="1">
      <c r="B9" t="s">
        <v>1447</v>
      </c>
      <c r="C9" s="95" t="s">
        <v>1437</v>
      </c>
      <c r="D9" s="3">
        <v>6.3</v>
      </c>
    </row>
    <row r="10" spans="2:11" ht="29">
      <c r="B10" t="s">
        <v>1446</v>
      </c>
      <c r="C10" s="95" t="s">
        <v>1438</v>
      </c>
      <c r="D10" s="3" t="s">
        <v>6</v>
      </c>
    </row>
    <row r="11" spans="2:11" ht="29.15" customHeight="1">
      <c r="B11" t="s">
        <v>1448</v>
      </c>
      <c r="C11" s="95" t="s">
        <v>1438</v>
      </c>
      <c r="D11" s="3" t="s">
        <v>7</v>
      </c>
    </row>
    <row r="12" spans="2:11" ht="43.5">
      <c r="B12" t="s">
        <v>1449</v>
      </c>
      <c r="C12" s="95" t="s">
        <v>1439</v>
      </c>
      <c r="D12" s="3" t="s">
        <v>8</v>
      </c>
    </row>
    <row r="13" spans="2:11" ht="43.5">
      <c r="B13" t="s">
        <v>1450</v>
      </c>
      <c r="C13" s="95" t="s">
        <v>1439</v>
      </c>
      <c r="D13" s="3" t="s">
        <v>8</v>
      </c>
    </row>
    <row r="14" spans="2:11" ht="29">
      <c r="B14" t="s">
        <v>1451</v>
      </c>
      <c r="C14" s="95" t="s">
        <v>1437</v>
      </c>
      <c r="D14" s="3" t="s">
        <v>9</v>
      </c>
    </row>
  </sheetData>
  <mergeCells count="1">
    <mergeCell ref="B1:C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85B35-836B-474C-B1D9-AD27D58957AE}">
  <dimension ref="A1:J790"/>
  <sheetViews>
    <sheetView topLeftCell="A680" workbookViewId="0">
      <selection activeCell="L720" sqref="L720"/>
    </sheetView>
  </sheetViews>
  <sheetFormatPr defaultRowHeight="14.5"/>
  <cols>
    <col min="3" max="3" width="38.7265625" customWidth="1"/>
    <col min="4" max="4" width="33.54296875" customWidth="1"/>
    <col min="5" max="5" width="13.81640625" customWidth="1"/>
    <col min="6" max="6" width="17.81640625" customWidth="1"/>
    <col min="7" max="7" width="14.54296875" customWidth="1"/>
    <col min="8" max="8" width="26.54296875" customWidth="1"/>
    <col min="9" max="9" width="12" customWidth="1"/>
    <col min="10" max="10" width="14.453125" customWidth="1"/>
  </cols>
  <sheetData>
    <row r="1" spans="2:10">
      <c r="F1" s="240">
        <f>G78+G131+G195+G260+G362+G425+G480+G532</f>
        <v>191751455.65783226</v>
      </c>
      <c r="H1" t="s">
        <v>10</v>
      </c>
    </row>
    <row r="2" spans="2:10" ht="18.5">
      <c r="C2" s="37" t="s">
        <v>11</v>
      </c>
      <c r="D2" t="s">
        <v>888</v>
      </c>
      <c r="E2" s="2"/>
      <c r="F2" s="3"/>
      <c r="H2" s="28"/>
      <c r="I2" s="28"/>
      <c r="J2" s="28"/>
    </row>
    <row r="3" spans="2:10" ht="18.5">
      <c r="C3" s="37" t="s">
        <v>13</v>
      </c>
      <c r="D3" t="s">
        <v>1002</v>
      </c>
      <c r="E3" s="2"/>
      <c r="F3" s="3"/>
      <c r="H3" s="28"/>
      <c r="I3" s="28"/>
      <c r="J3" s="28"/>
    </row>
    <row r="4" spans="2:10">
      <c r="C4" s="3"/>
      <c r="E4" s="2"/>
      <c r="F4" s="3"/>
      <c r="H4" s="28"/>
      <c r="I4" s="28"/>
      <c r="J4" s="28"/>
    </row>
    <row r="5" spans="2:10">
      <c r="C5" s="3"/>
      <c r="E5" s="2"/>
      <c r="F5" s="3"/>
      <c r="H5" s="28"/>
      <c r="I5" s="28"/>
      <c r="J5" s="28"/>
    </row>
    <row r="6" spans="2:10">
      <c r="B6" s="346" t="s">
        <v>1003</v>
      </c>
      <c r="C6" s="44" t="s">
        <v>15</v>
      </c>
      <c r="D6" s="44" t="s">
        <v>16</v>
      </c>
      <c r="E6" s="45" t="s">
        <v>17</v>
      </c>
      <c r="F6" s="44" t="s">
        <v>18</v>
      </c>
      <c r="G6" s="87" t="s">
        <v>19</v>
      </c>
      <c r="H6" s="47" t="s">
        <v>20</v>
      </c>
      <c r="I6" s="47" t="s">
        <v>21</v>
      </c>
      <c r="J6" s="47" t="s">
        <v>22</v>
      </c>
    </row>
    <row r="7" spans="2:10">
      <c r="B7" s="346"/>
      <c r="C7" s="294" t="s">
        <v>633</v>
      </c>
      <c r="D7" s="288" t="s">
        <v>1004</v>
      </c>
      <c r="E7" s="292">
        <v>1</v>
      </c>
      <c r="F7" s="294" t="s">
        <v>25</v>
      </c>
      <c r="G7" s="327">
        <v>3890498.7619999996</v>
      </c>
      <c r="H7" s="13" t="s">
        <v>629</v>
      </c>
      <c r="I7" s="13">
        <v>71280</v>
      </c>
      <c r="J7" s="13" t="s">
        <v>43</v>
      </c>
    </row>
    <row r="8" spans="2:10">
      <c r="B8" s="346"/>
      <c r="C8" s="295"/>
      <c r="D8" s="289"/>
      <c r="E8" s="293"/>
      <c r="F8" s="295"/>
      <c r="G8" s="329"/>
      <c r="H8" s="13" t="s">
        <v>1005</v>
      </c>
      <c r="I8" s="13">
        <v>30</v>
      </c>
      <c r="J8" s="13" t="s">
        <v>1006</v>
      </c>
    </row>
    <row r="9" spans="2:10">
      <c r="B9" s="346"/>
      <c r="C9" s="294" t="s">
        <v>632</v>
      </c>
      <c r="D9" s="288" t="s">
        <v>1004</v>
      </c>
      <c r="E9" s="292">
        <v>1</v>
      </c>
      <c r="F9" s="294" t="s">
        <v>25</v>
      </c>
      <c r="G9" s="327">
        <v>328041.28712356865</v>
      </c>
      <c r="H9" s="13" t="s">
        <v>629</v>
      </c>
      <c r="I9" s="13">
        <v>71280</v>
      </c>
      <c r="J9" s="13" t="s">
        <v>43</v>
      </c>
    </row>
    <row r="10" spans="2:10">
      <c r="B10" s="346"/>
      <c r="C10" s="295"/>
      <c r="D10" s="289"/>
      <c r="E10" s="293"/>
      <c r="F10" s="295"/>
      <c r="G10" s="329"/>
      <c r="H10" s="13" t="s">
        <v>1005</v>
      </c>
      <c r="I10" s="13">
        <v>30</v>
      </c>
      <c r="J10" s="13" t="s">
        <v>1006</v>
      </c>
    </row>
    <row r="11" spans="2:10">
      <c r="B11" s="346"/>
      <c r="C11" s="294" t="s">
        <v>1007</v>
      </c>
      <c r="D11" s="288" t="s">
        <v>1008</v>
      </c>
      <c r="E11" s="292">
        <v>1</v>
      </c>
      <c r="F11" s="294" t="s">
        <v>25</v>
      </c>
      <c r="G11" s="327">
        <v>333563.00614461349</v>
      </c>
      <c r="H11" s="13" t="s">
        <v>79</v>
      </c>
      <c r="I11" s="13">
        <v>200</v>
      </c>
      <c r="J11" s="13" t="s">
        <v>80</v>
      </c>
    </row>
    <row r="12" spans="2:10">
      <c r="B12" s="346"/>
      <c r="C12" s="295"/>
      <c r="D12" s="289"/>
      <c r="E12" s="293"/>
      <c r="F12" s="295"/>
      <c r="G12" s="329"/>
      <c r="H12" s="13" t="s">
        <v>68</v>
      </c>
      <c r="I12" s="13">
        <v>1000</v>
      </c>
      <c r="J12" s="13" t="s">
        <v>69</v>
      </c>
    </row>
    <row r="13" spans="2:10">
      <c r="B13" s="346"/>
      <c r="C13" s="9" t="s">
        <v>567</v>
      </c>
      <c r="D13" s="13" t="s">
        <v>124</v>
      </c>
      <c r="E13" s="11">
        <v>1</v>
      </c>
      <c r="F13" s="9" t="s">
        <v>25</v>
      </c>
      <c r="G13" s="33">
        <v>311176.4701213364</v>
      </c>
      <c r="H13" s="33" t="s">
        <v>568</v>
      </c>
      <c r="I13" s="13">
        <v>476</v>
      </c>
      <c r="J13" s="13" t="s">
        <v>27</v>
      </c>
    </row>
    <row r="14" spans="2:10">
      <c r="B14" s="346"/>
      <c r="C14" s="294" t="s">
        <v>440</v>
      </c>
      <c r="D14" s="288" t="s">
        <v>403</v>
      </c>
      <c r="E14" s="292">
        <v>1</v>
      </c>
      <c r="F14" s="294" t="s">
        <v>25</v>
      </c>
      <c r="G14" s="327">
        <v>14690.5</v>
      </c>
      <c r="H14" s="13" t="s">
        <v>1009</v>
      </c>
      <c r="I14" s="13">
        <v>250</v>
      </c>
      <c r="J14" s="33" t="s">
        <v>69</v>
      </c>
    </row>
    <row r="15" spans="2:10">
      <c r="B15" s="346"/>
      <c r="C15" s="295"/>
      <c r="D15" s="289"/>
      <c r="E15" s="293"/>
      <c r="F15" s="295"/>
      <c r="G15" s="329"/>
      <c r="H15" s="13" t="s">
        <v>580</v>
      </c>
      <c r="I15" s="13">
        <v>5</v>
      </c>
      <c r="J15" s="33" t="s">
        <v>80</v>
      </c>
    </row>
    <row r="16" spans="2:10">
      <c r="B16" s="346"/>
      <c r="C16" s="294" t="s">
        <v>408</v>
      </c>
      <c r="D16" s="288" t="s">
        <v>403</v>
      </c>
      <c r="E16" s="292">
        <v>1</v>
      </c>
      <c r="F16" s="294" t="s">
        <v>25</v>
      </c>
      <c r="G16" s="327">
        <v>18546.929025000001</v>
      </c>
      <c r="H16" s="13" t="s">
        <v>68</v>
      </c>
      <c r="I16" s="13">
        <v>225</v>
      </c>
      <c r="J16" s="13" t="s">
        <v>69</v>
      </c>
    </row>
    <row r="17" spans="2:10">
      <c r="B17" s="346"/>
      <c r="C17" s="325"/>
      <c r="D17" s="330"/>
      <c r="E17" s="326"/>
      <c r="F17" s="325"/>
      <c r="G17" s="328"/>
      <c r="H17" s="13" t="s">
        <v>421</v>
      </c>
      <c r="I17" s="13">
        <v>30</v>
      </c>
      <c r="J17" s="13" t="s">
        <v>80</v>
      </c>
    </row>
    <row r="18" spans="2:10">
      <c r="B18" s="346"/>
      <c r="C18" s="325"/>
      <c r="D18" s="330"/>
      <c r="E18" s="326"/>
      <c r="F18" s="325"/>
      <c r="G18" s="328"/>
      <c r="H18" s="13" t="s">
        <v>1010</v>
      </c>
      <c r="I18" s="13">
        <v>15</v>
      </c>
      <c r="J18" s="13"/>
    </row>
    <row r="19" spans="2:10">
      <c r="B19" s="346"/>
      <c r="C19" s="295"/>
      <c r="D19" s="289"/>
      <c r="E19" s="293"/>
      <c r="F19" s="295"/>
      <c r="G19" s="329"/>
      <c r="H19" s="13" t="s">
        <v>413</v>
      </c>
      <c r="I19" s="13">
        <v>1.5</v>
      </c>
      <c r="J19" s="13" t="s">
        <v>80</v>
      </c>
    </row>
    <row r="20" spans="2:10">
      <c r="B20" s="346"/>
      <c r="C20" s="294" t="s">
        <v>402</v>
      </c>
      <c r="D20" s="288" t="s">
        <v>403</v>
      </c>
      <c r="E20" s="292">
        <v>1</v>
      </c>
      <c r="F20" s="294" t="s">
        <v>25</v>
      </c>
      <c r="G20" s="327">
        <v>1872704.3518418558</v>
      </c>
      <c r="H20" s="13" t="s">
        <v>1011</v>
      </c>
      <c r="I20" s="13">
        <v>1660</v>
      </c>
      <c r="J20" s="13" t="s">
        <v>38</v>
      </c>
    </row>
    <row r="21" spans="2:10">
      <c r="B21" s="346"/>
      <c r="C21" s="325"/>
      <c r="D21" s="330"/>
      <c r="E21" s="326"/>
      <c r="F21" s="325"/>
      <c r="G21" s="328"/>
      <c r="H21" s="13" t="s">
        <v>1012</v>
      </c>
      <c r="I21" s="13">
        <v>60</v>
      </c>
      <c r="J21" s="13" t="s">
        <v>80</v>
      </c>
    </row>
    <row r="22" spans="2:10">
      <c r="B22" s="346"/>
      <c r="C22" s="325"/>
      <c r="D22" s="330"/>
      <c r="E22" s="326"/>
      <c r="F22" s="325"/>
      <c r="G22" s="328"/>
      <c r="H22" s="13" t="s">
        <v>1013</v>
      </c>
      <c r="I22" s="13">
        <v>100</v>
      </c>
      <c r="J22" s="13" t="s">
        <v>80</v>
      </c>
    </row>
    <row r="23" spans="2:10">
      <c r="B23" s="346"/>
      <c r="C23" s="325"/>
      <c r="D23" s="330"/>
      <c r="E23" s="326"/>
      <c r="F23" s="325"/>
      <c r="G23" s="328"/>
      <c r="H23" s="13" t="s">
        <v>1014</v>
      </c>
      <c r="I23" s="13">
        <v>30</v>
      </c>
      <c r="J23" s="13" t="s">
        <v>80</v>
      </c>
    </row>
    <row r="24" spans="2:10">
      <c r="B24" s="346"/>
      <c r="C24" s="295"/>
      <c r="D24" s="289"/>
      <c r="E24" s="293"/>
      <c r="F24" s="295"/>
      <c r="G24" s="329"/>
      <c r="H24" s="13" t="s">
        <v>140</v>
      </c>
      <c r="I24" s="13">
        <v>1</v>
      </c>
      <c r="J24" s="13" t="s">
        <v>564</v>
      </c>
    </row>
    <row r="25" spans="2:10">
      <c r="B25" s="346"/>
      <c r="C25" s="294" t="s">
        <v>1015</v>
      </c>
      <c r="D25" s="288" t="s">
        <v>1016</v>
      </c>
      <c r="E25" s="292">
        <v>1</v>
      </c>
      <c r="F25" s="294" t="s">
        <v>25</v>
      </c>
      <c r="G25" s="327">
        <v>256364.00000000003</v>
      </c>
      <c r="H25" s="13" t="s">
        <v>79</v>
      </c>
      <c r="I25" s="13">
        <v>100</v>
      </c>
      <c r="J25" s="13" t="s">
        <v>80</v>
      </c>
    </row>
    <row r="26" spans="2:10">
      <c r="B26" s="346"/>
      <c r="C26" s="295"/>
      <c r="D26" s="289"/>
      <c r="E26" s="293"/>
      <c r="F26" s="295"/>
      <c r="G26" s="329"/>
      <c r="H26" s="13" t="s">
        <v>68</v>
      </c>
      <c r="I26" s="13">
        <v>1950</v>
      </c>
      <c r="J26" s="13" t="s">
        <v>69</v>
      </c>
    </row>
    <row r="27" spans="2:10">
      <c r="B27" s="346"/>
      <c r="C27" s="9" t="s">
        <v>28</v>
      </c>
      <c r="D27" s="13" t="s">
        <v>24</v>
      </c>
      <c r="E27" s="11">
        <v>1</v>
      </c>
      <c r="F27" s="9" t="s">
        <v>25</v>
      </c>
      <c r="G27" s="33">
        <v>64387.880363088938</v>
      </c>
      <c r="H27" s="33" t="s">
        <v>604</v>
      </c>
      <c r="I27" s="13">
        <v>60</v>
      </c>
      <c r="J27" s="13" t="s">
        <v>27</v>
      </c>
    </row>
    <row r="28" spans="2:10">
      <c r="B28" s="346"/>
      <c r="C28" s="9" t="s">
        <v>1017</v>
      </c>
      <c r="D28" s="13" t="s">
        <v>24</v>
      </c>
      <c r="E28" s="11">
        <v>1</v>
      </c>
      <c r="F28" s="9" t="s">
        <v>25</v>
      </c>
      <c r="G28" s="33">
        <v>234239.09293940931</v>
      </c>
      <c r="H28" s="33" t="s">
        <v>604</v>
      </c>
      <c r="I28" s="13">
        <v>60</v>
      </c>
      <c r="J28" s="13" t="s">
        <v>27</v>
      </c>
    </row>
    <row r="29" spans="2:10">
      <c r="B29" s="346"/>
      <c r="C29" s="294" t="s">
        <v>411</v>
      </c>
      <c r="D29" s="288" t="s">
        <v>403</v>
      </c>
      <c r="E29" s="292">
        <v>1</v>
      </c>
      <c r="F29" s="294" t="s">
        <v>25</v>
      </c>
      <c r="G29" s="327">
        <v>59584.626350000006</v>
      </c>
      <c r="H29" s="13" t="s">
        <v>68</v>
      </c>
      <c r="I29" s="13">
        <v>300</v>
      </c>
      <c r="J29" s="13" t="s">
        <v>69</v>
      </c>
    </row>
    <row r="30" spans="2:10">
      <c r="B30" s="346"/>
      <c r="C30" s="325"/>
      <c r="D30" s="330"/>
      <c r="E30" s="326"/>
      <c r="F30" s="325"/>
      <c r="G30" s="328"/>
      <c r="H30" s="13" t="s">
        <v>1010</v>
      </c>
      <c r="I30" s="13">
        <v>30</v>
      </c>
      <c r="J30" s="13" t="s">
        <v>80</v>
      </c>
    </row>
    <row r="31" spans="2:10">
      <c r="B31" s="346"/>
      <c r="C31" s="325"/>
      <c r="D31" s="330"/>
      <c r="E31" s="326"/>
      <c r="F31" s="325"/>
      <c r="G31" s="328"/>
      <c r="H31" s="13" t="s">
        <v>413</v>
      </c>
      <c r="I31" s="13">
        <v>4</v>
      </c>
      <c r="J31" s="13" t="s">
        <v>80</v>
      </c>
    </row>
    <row r="32" spans="2:10">
      <c r="B32" s="346"/>
      <c r="C32" s="295"/>
      <c r="D32" s="289"/>
      <c r="E32" s="293"/>
      <c r="F32" s="295"/>
      <c r="G32" s="329"/>
      <c r="H32" s="13" t="s">
        <v>1018</v>
      </c>
      <c r="I32" s="13">
        <v>1</v>
      </c>
      <c r="J32" s="13" t="s">
        <v>65</v>
      </c>
    </row>
    <row r="33" spans="2:10">
      <c r="B33" s="346"/>
      <c r="C33" s="9" t="s">
        <v>140</v>
      </c>
      <c r="D33" s="13" t="s">
        <v>124</v>
      </c>
      <c r="E33" s="11">
        <v>1</v>
      </c>
      <c r="F33" s="9" t="s">
        <v>25</v>
      </c>
      <c r="G33" s="33">
        <v>13643.042581</v>
      </c>
      <c r="H33" s="13" t="s">
        <v>676</v>
      </c>
      <c r="I33" s="13">
        <v>1</v>
      </c>
      <c r="J33" s="13" t="s">
        <v>564</v>
      </c>
    </row>
    <row r="34" spans="2:10">
      <c r="B34" s="346"/>
      <c r="C34" s="9" t="s">
        <v>143</v>
      </c>
      <c r="D34" s="13" t="s">
        <v>124</v>
      </c>
      <c r="E34" s="11">
        <v>1</v>
      </c>
      <c r="F34" s="9" t="s">
        <v>25</v>
      </c>
      <c r="G34" s="33">
        <v>150000</v>
      </c>
      <c r="H34" s="13" t="s">
        <v>676</v>
      </c>
      <c r="I34" s="13">
        <v>5</v>
      </c>
      <c r="J34" s="13" t="s">
        <v>564</v>
      </c>
    </row>
    <row r="35" spans="2:10">
      <c r="B35" s="346"/>
      <c r="C35" s="9" t="s">
        <v>132</v>
      </c>
      <c r="D35" s="13" t="s">
        <v>124</v>
      </c>
      <c r="E35" s="11">
        <v>1</v>
      </c>
      <c r="F35" s="9" t="s">
        <v>25</v>
      </c>
      <c r="G35" s="33">
        <v>8296.5083333918828</v>
      </c>
      <c r="H35" s="13" t="s">
        <v>185</v>
      </c>
      <c r="I35" s="13">
        <v>100</v>
      </c>
      <c r="J35" s="13" t="s">
        <v>58</v>
      </c>
    </row>
    <row r="36" spans="2:10">
      <c r="B36" s="346"/>
      <c r="C36" s="9" t="s">
        <v>46</v>
      </c>
      <c r="D36" s="13" t="s">
        <v>45</v>
      </c>
      <c r="E36" s="11">
        <v>4</v>
      </c>
      <c r="F36" s="9" t="s">
        <v>25</v>
      </c>
      <c r="G36" s="33">
        <v>5373945.2464319998</v>
      </c>
      <c r="H36" s="33" t="s">
        <v>626</v>
      </c>
      <c r="I36" s="13">
        <v>3858</v>
      </c>
      <c r="J36" s="13" t="s">
        <v>38</v>
      </c>
    </row>
    <row r="37" spans="2:10">
      <c r="B37" s="346"/>
      <c r="C37" s="9" t="s">
        <v>44</v>
      </c>
      <c r="D37" s="13" t="s">
        <v>45</v>
      </c>
      <c r="E37" s="11">
        <v>4</v>
      </c>
      <c r="F37" s="9" t="s">
        <v>25</v>
      </c>
      <c r="G37" s="33">
        <v>3738201.2830153299</v>
      </c>
      <c r="H37" s="33" t="s">
        <v>626</v>
      </c>
      <c r="I37" s="13">
        <v>3858</v>
      </c>
      <c r="J37" s="13" t="s">
        <v>38</v>
      </c>
    </row>
    <row r="38" spans="2:10">
      <c r="B38" s="346"/>
      <c r="C38" s="9" t="s">
        <v>35</v>
      </c>
      <c r="D38" s="13" t="s">
        <v>45</v>
      </c>
      <c r="E38" s="11">
        <v>6</v>
      </c>
      <c r="F38" s="9" t="s">
        <v>25</v>
      </c>
      <c r="G38" s="33">
        <v>7272561.9548459994</v>
      </c>
      <c r="H38" s="33" t="s">
        <v>626</v>
      </c>
      <c r="I38" s="13">
        <v>2204</v>
      </c>
      <c r="J38" s="13" t="s">
        <v>38</v>
      </c>
    </row>
    <row r="39" spans="2:10">
      <c r="B39" s="346"/>
      <c r="C39" s="9" t="s">
        <v>39</v>
      </c>
      <c r="D39" s="13" t="s">
        <v>45</v>
      </c>
      <c r="E39" s="11">
        <v>6</v>
      </c>
      <c r="F39" s="9" t="s">
        <v>25</v>
      </c>
      <c r="G39" s="33">
        <v>5571831.9763185736</v>
      </c>
      <c r="H39" s="33" t="s">
        <v>626</v>
      </c>
      <c r="I39" s="13">
        <v>2204</v>
      </c>
      <c r="J39" s="13" t="s">
        <v>38</v>
      </c>
    </row>
    <row r="40" spans="2:10">
      <c r="B40" s="346"/>
      <c r="C40" s="9" t="s">
        <v>131</v>
      </c>
      <c r="D40" s="13" t="s">
        <v>124</v>
      </c>
      <c r="E40" s="11">
        <v>1</v>
      </c>
      <c r="F40" s="9" t="s">
        <v>25</v>
      </c>
      <c r="G40" s="33">
        <v>68774.259607936256</v>
      </c>
      <c r="H40" s="13" t="s">
        <v>185</v>
      </c>
      <c r="I40" s="13">
        <v>500</v>
      </c>
      <c r="J40" s="13" t="s">
        <v>58</v>
      </c>
    </row>
    <row r="41" spans="2:10">
      <c r="B41" s="346"/>
      <c r="C41" s="9" t="s">
        <v>1019</v>
      </c>
      <c r="D41" s="13" t="s">
        <v>831</v>
      </c>
      <c r="E41" s="11">
        <v>2</v>
      </c>
      <c r="F41" s="9" t="s">
        <v>25</v>
      </c>
      <c r="G41" s="33">
        <v>1644022.332748</v>
      </c>
      <c r="H41" s="33" t="s">
        <v>626</v>
      </c>
      <c r="I41" s="13">
        <v>3858</v>
      </c>
      <c r="J41" s="13" t="s">
        <v>38</v>
      </c>
    </row>
    <row r="42" spans="2:10">
      <c r="B42" s="346"/>
      <c r="C42" s="9" t="s">
        <v>1020</v>
      </c>
      <c r="D42" s="13" t="s">
        <v>831</v>
      </c>
      <c r="E42" s="11">
        <v>2</v>
      </c>
      <c r="F42" s="9" t="s">
        <v>25</v>
      </c>
      <c r="G42" s="33">
        <v>683541.65452890994</v>
      </c>
      <c r="H42" s="33" t="s">
        <v>626</v>
      </c>
      <c r="I42" s="13">
        <v>3858</v>
      </c>
      <c r="J42" s="13" t="s">
        <v>38</v>
      </c>
    </row>
    <row r="43" spans="2:10">
      <c r="B43" s="346"/>
      <c r="C43" s="294" t="s">
        <v>1021</v>
      </c>
      <c r="D43" s="288" t="s">
        <v>837</v>
      </c>
      <c r="E43" s="292">
        <v>1</v>
      </c>
      <c r="F43" s="294" t="s">
        <v>25</v>
      </c>
      <c r="G43" s="327">
        <v>558466.20000000007</v>
      </c>
      <c r="H43" s="13" t="s">
        <v>79</v>
      </c>
      <c r="I43" s="13">
        <v>150</v>
      </c>
      <c r="J43" s="13" t="s">
        <v>80</v>
      </c>
    </row>
    <row r="44" spans="2:10">
      <c r="B44" s="346"/>
      <c r="C44" s="295"/>
      <c r="D44" s="289"/>
      <c r="E44" s="293"/>
      <c r="F44" s="295"/>
      <c r="G44" s="329"/>
      <c r="H44" s="13" t="s">
        <v>68</v>
      </c>
      <c r="I44" s="13">
        <v>900</v>
      </c>
      <c r="J44" s="13" t="s">
        <v>69</v>
      </c>
    </row>
    <row r="45" spans="2:10">
      <c r="B45" s="346"/>
      <c r="C45" s="294" t="s">
        <v>1022</v>
      </c>
      <c r="D45" s="288" t="s">
        <v>851</v>
      </c>
      <c r="E45" s="292">
        <v>1</v>
      </c>
      <c r="F45" s="294" t="s">
        <v>25</v>
      </c>
      <c r="G45" s="327">
        <v>558466.20000000007</v>
      </c>
      <c r="H45" s="13" t="s">
        <v>79</v>
      </c>
      <c r="I45" s="13">
        <v>150</v>
      </c>
      <c r="J45" s="13" t="s">
        <v>80</v>
      </c>
    </row>
    <row r="46" spans="2:10">
      <c r="B46" s="346"/>
      <c r="C46" s="295"/>
      <c r="D46" s="289"/>
      <c r="E46" s="293"/>
      <c r="F46" s="295"/>
      <c r="G46" s="329"/>
      <c r="H46" s="13" t="s">
        <v>68</v>
      </c>
      <c r="I46" s="13">
        <v>900</v>
      </c>
      <c r="J46" s="13" t="s">
        <v>69</v>
      </c>
    </row>
    <row r="47" spans="2:10">
      <c r="B47" s="346"/>
      <c r="C47" s="294" t="s">
        <v>1023</v>
      </c>
      <c r="D47" s="288" t="s">
        <v>64</v>
      </c>
      <c r="E47" s="292">
        <v>1</v>
      </c>
      <c r="F47" s="294" t="s">
        <v>25</v>
      </c>
      <c r="G47" s="327">
        <v>231952.00269128292</v>
      </c>
      <c r="H47" s="13" t="s">
        <v>1024</v>
      </c>
      <c r="I47" s="13">
        <v>71280</v>
      </c>
      <c r="J47" s="33" t="s">
        <v>43</v>
      </c>
    </row>
    <row r="48" spans="2:10">
      <c r="B48" s="346"/>
      <c r="C48" s="295"/>
      <c r="D48" s="289"/>
      <c r="E48" s="293"/>
      <c r="F48" s="295"/>
      <c r="G48" s="329"/>
      <c r="H48" s="13" t="s">
        <v>1025</v>
      </c>
      <c r="I48" s="13">
        <v>7000</v>
      </c>
      <c r="J48" s="33" t="s">
        <v>1026</v>
      </c>
    </row>
    <row r="49" spans="2:10">
      <c r="B49" s="346"/>
      <c r="C49" s="9" t="s">
        <v>1027</v>
      </c>
      <c r="D49" s="13" t="s">
        <v>1004</v>
      </c>
      <c r="E49" s="11">
        <v>3</v>
      </c>
      <c r="F49" s="9" t="s">
        <v>25</v>
      </c>
      <c r="G49" s="33">
        <v>3724864.2059017662</v>
      </c>
      <c r="H49" s="33" t="s">
        <v>629</v>
      </c>
      <c r="I49" s="13">
        <v>6333</v>
      </c>
      <c r="J49" s="33" t="s">
        <v>43</v>
      </c>
    </row>
    <row r="50" spans="2:10">
      <c r="B50" s="346"/>
      <c r="C50" s="9" t="s">
        <v>89</v>
      </c>
      <c r="D50" s="13" t="s">
        <v>90</v>
      </c>
      <c r="E50" s="11">
        <v>1</v>
      </c>
      <c r="F50" s="9" t="s">
        <v>25</v>
      </c>
      <c r="G50" s="33">
        <v>39520.376432811339</v>
      </c>
      <c r="H50" s="13" t="s">
        <v>592</v>
      </c>
      <c r="I50" s="13">
        <v>476</v>
      </c>
      <c r="J50" s="13" t="s">
        <v>27</v>
      </c>
    </row>
    <row r="51" spans="2:10">
      <c r="B51" s="346"/>
      <c r="C51" s="9" t="s">
        <v>320</v>
      </c>
      <c r="D51" s="13" t="s">
        <v>93</v>
      </c>
      <c r="E51" s="11">
        <v>1</v>
      </c>
      <c r="F51" s="9" t="s">
        <v>25</v>
      </c>
      <c r="G51" s="33">
        <v>10167.598835000001</v>
      </c>
      <c r="H51" s="13" t="s">
        <v>321</v>
      </c>
      <c r="I51" s="13">
        <v>1</v>
      </c>
      <c r="J51" s="13" t="s">
        <v>564</v>
      </c>
    </row>
    <row r="52" spans="2:10">
      <c r="B52" s="346"/>
      <c r="C52" s="9" t="s">
        <v>1028</v>
      </c>
      <c r="D52" s="13" t="s">
        <v>90</v>
      </c>
      <c r="E52" s="11">
        <v>1</v>
      </c>
      <c r="F52" s="9" t="s">
        <v>25</v>
      </c>
      <c r="G52" s="33">
        <v>42923.87789786129</v>
      </c>
      <c r="H52" s="13" t="s">
        <v>1029</v>
      </c>
      <c r="I52" s="13">
        <v>476</v>
      </c>
      <c r="J52" s="13" t="s">
        <v>27</v>
      </c>
    </row>
    <row r="53" spans="2:10">
      <c r="B53" s="346"/>
      <c r="C53" s="9" t="s">
        <v>117</v>
      </c>
      <c r="D53" s="13" t="s">
        <v>288</v>
      </c>
      <c r="E53" s="11">
        <v>1</v>
      </c>
      <c r="F53" s="9" t="s">
        <v>25</v>
      </c>
      <c r="G53" s="33">
        <v>3920.4395019999997</v>
      </c>
      <c r="H53" s="13" t="s">
        <v>563</v>
      </c>
      <c r="I53" s="13">
        <v>1</v>
      </c>
      <c r="J53" s="13" t="s">
        <v>80</v>
      </c>
    </row>
    <row r="54" spans="2:10">
      <c r="B54" s="346"/>
      <c r="C54" s="9" t="s">
        <v>157</v>
      </c>
      <c r="D54" s="13" t="s">
        <v>288</v>
      </c>
      <c r="E54" s="11">
        <v>1</v>
      </c>
      <c r="F54" s="9" t="s">
        <v>25</v>
      </c>
      <c r="G54" s="33">
        <v>26986.365270535051</v>
      </c>
      <c r="H54" s="13" t="s">
        <v>185</v>
      </c>
      <c r="I54" s="13">
        <v>10</v>
      </c>
      <c r="J54" s="13" t="s">
        <v>58</v>
      </c>
    </row>
    <row r="55" spans="2:10">
      <c r="B55" s="346"/>
      <c r="C55" s="9" t="s">
        <v>1030</v>
      </c>
      <c r="D55" s="13" t="s">
        <v>93</v>
      </c>
      <c r="E55" s="11">
        <v>1</v>
      </c>
      <c r="F55" s="9" t="s">
        <v>25</v>
      </c>
      <c r="G55" s="33">
        <v>199357.81366374</v>
      </c>
      <c r="H55" s="13" t="s">
        <v>79</v>
      </c>
      <c r="I55" s="13">
        <v>500</v>
      </c>
      <c r="J55" s="13" t="s">
        <v>80</v>
      </c>
    </row>
    <row r="56" spans="2:10">
      <c r="B56" s="346"/>
      <c r="C56" s="9" t="s">
        <v>703</v>
      </c>
      <c r="D56" s="13" t="s">
        <v>124</v>
      </c>
      <c r="E56" s="11">
        <v>1</v>
      </c>
      <c r="F56" s="9" t="s">
        <v>25</v>
      </c>
      <c r="G56" s="33">
        <v>151132.70981100001</v>
      </c>
      <c r="H56" s="13" t="s">
        <v>185</v>
      </c>
      <c r="I56" s="13">
        <v>25</v>
      </c>
      <c r="J56" s="13" t="s">
        <v>58</v>
      </c>
    </row>
    <row r="57" spans="2:10">
      <c r="B57" s="346"/>
      <c r="C57" s="9" t="s">
        <v>356</v>
      </c>
      <c r="D57" s="13" t="s">
        <v>124</v>
      </c>
      <c r="E57" s="11">
        <v>1</v>
      </c>
      <c r="F57" s="9" t="s">
        <v>25</v>
      </c>
      <c r="G57" s="33">
        <v>13395.804226577988</v>
      </c>
      <c r="H57" s="13" t="s">
        <v>185</v>
      </c>
      <c r="I57" s="13">
        <v>200</v>
      </c>
      <c r="J57" s="13" t="s">
        <v>58</v>
      </c>
    </row>
    <row r="58" spans="2:10">
      <c r="C58" s="3"/>
      <c r="E58" s="2"/>
      <c r="F58" s="3"/>
      <c r="H58" s="28"/>
      <c r="I58" s="28"/>
      <c r="J58" s="28"/>
    </row>
    <row r="59" spans="2:10" ht="15" thickBot="1">
      <c r="C59" s="15" t="s">
        <v>164</v>
      </c>
      <c r="D59" s="3"/>
      <c r="E59" s="3"/>
      <c r="F59" s="3"/>
      <c r="G59" s="35">
        <v>37469768.758552581</v>
      </c>
      <c r="H59" s="28"/>
      <c r="I59" s="28"/>
      <c r="J59" s="28"/>
    </row>
    <row r="60" spans="2:10">
      <c r="C60" s="1" t="s">
        <v>1031</v>
      </c>
      <c r="D60" s="3"/>
      <c r="E60" s="3"/>
      <c r="F60" s="3"/>
      <c r="G60" s="35">
        <v>9056</v>
      </c>
      <c r="H60" s="28"/>
      <c r="I60" s="28"/>
      <c r="J60" s="28"/>
    </row>
    <row r="61" spans="2:10">
      <c r="C61" s="1" t="s">
        <v>1032</v>
      </c>
      <c r="D61" s="56"/>
      <c r="E61" s="19"/>
      <c r="F61" s="3"/>
      <c r="G61" s="19">
        <v>2042014.6552018046</v>
      </c>
      <c r="H61" s="28"/>
      <c r="I61" s="28"/>
      <c r="J61" s="28"/>
    </row>
    <row r="62" spans="2:10">
      <c r="C62" t="s">
        <v>167</v>
      </c>
      <c r="E62" s="2"/>
      <c r="F62" s="3"/>
      <c r="H62" s="28"/>
      <c r="I62" s="28"/>
      <c r="J62" s="28"/>
    </row>
    <row r="63" spans="2:10">
      <c r="C63" s="3"/>
      <c r="D63" t="s">
        <v>301</v>
      </c>
      <c r="E63" s="2"/>
      <c r="F63" s="3"/>
      <c r="G63" s="88">
        <v>374379.74907983793</v>
      </c>
      <c r="H63" s="28"/>
      <c r="I63" s="28"/>
      <c r="J63" s="28"/>
    </row>
    <row r="64" spans="2:10">
      <c r="C64" s="3"/>
      <c r="D64" t="s">
        <v>1033</v>
      </c>
      <c r="E64" s="2"/>
      <c r="F64" s="3"/>
      <c r="G64" s="88">
        <v>190265.4178</v>
      </c>
      <c r="H64" s="28"/>
      <c r="I64" s="28"/>
      <c r="J64" s="28"/>
    </row>
    <row r="65" spans="3:10">
      <c r="C65" s="3"/>
      <c r="D65" t="s">
        <v>363</v>
      </c>
      <c r="E65" s="2"/>
      <c r="F65" s="3"/>
      <c r="G65" s="88">
        <v>109932.25</v>
      </c>
      <c r="H65" s="28"/>
      <c r="I65" s="28"/>
      <c r="J65" s="28"/>
    </row>
    <row r="66" spans="3:10">
      <c r="C66" s="3"/>
      <c r="D66" t="s">
        <v>302</v>
      </c>
      <c r="E66" s="2"/>
      <c r="F66" s="3"/>
      <c r="G66" s="88">
        <v>561066.8349635168</v>
      </c>
      <c r="H66" s="28"/>
      <c r="I66" s="28"/>
      <c r="J66" s="28"/>
    </row>
    <row r="67" spans="3:10">
      <c r="C67" s="3"/>
      <c r="D67" t="s">
        <v>364</v>
      </c>
      <c r="E67" s="2"/>
      <c r="F67" s="3"/>
      <c r="G67" s="88">
        <v>47648.484600789998</v>
      </c>
      <c r="H67" s="28"/>
      <c r="I67" s="28"/>
      <c r="J67" s="28"/>
    </row>
    <row r="68" spans="3:10">
      <c r="C68" s="3"/>
      <c r="D68" t="s">
        <v>366</v>
      </c>
      <c r="E68" s="2"/>
      <c r="F68" s="3"/>
      <c r="G68" s="88">
        <v>80064.329313704089</v>
      </c>
      <c r="H68" s="28"/>
      <c r="I68" s="28"/>
      <c r="J68" s="28"/>
    </row>
    <row r="69" spans="3:10">
      <c r="C69" s="3"/>
      <c r="D69" t="s">
        <v>169</v>
      </c>
      <c r="E69" s="2"/>
      <c r="F69" s="3"/>
      <c r="G69" s="88">
        <v>228981.19878146914</v>
      </c>
      <c r="H69" s="28"/>
      <c r="I69" s="28"/>
      <c r="J69" s="28"/>
    </row>
    <row r="70" spans="3:10">
      <c r="C70" s="3"/>
      <c r="D70" t="s">
        <v>170</v>
      </c>
      <c r="E70" s="2"/>
      <c r="F70" s="3"/>
      <c r="G70" s="88">
        <v>1325363.4839676665</v>
      </c>
      <c r="H70" s="28"/>
      <c r="I70" s="28"/>
      <c r="J70" s="28"/>
    </row>
    <row r="71" spans="3:10">
      <c r="C71" s="3"/>
      <c r="D71" t="s">
        <v>171</v>
      </c>
      <c r="E71" s="2"/>
      <c r="F71" s="3"/>
      <c r="G71" s="88">
        <v>788661.57313728833</v>
      </c>
      <c r="H71" s="28"/>
      <c r="I71" s="89"/>
      <c r="J71" s="28"/>
    </row>
    <row r="72" spans="3:10">
      <c r="C72" s="3"/>
      <c r="D72" t="s">
        <v>172</v>
      </c>
      <c r="E72" s="2"/>
      <c r="F72" s="3"/>
      <c r="G72" s="88">
        <v>948698.88905385637</v>
      </c>
      <c r="H72" s="28"/>
      <c r="I72" s="89"/>
      <c r="J72" s="28"/>
    </row>
    <row r="73" spans="3:10">
      <c r="C73" s="3"/>
      <c r="D73" t="s">
        <v>168</v>
      </c>
      <c r="E73" s="2"/>
      <c r="F73" s="3"/>
      <c r="G73" s="88">
        <v>52676.107713411737</v>
      </c>
      <c r="H73" s="28"/>
      <c r="I73" s="28"/>
      <c r="J73" s="28"/>
    </row>
    <row r="74" spans="3:10">
      <c r="C74" s="1" t="s">
        <v>1034</v>
      </c>
      <c r="F74" s="19"/>
      <c r="G74" s="19">
        <v>4707738.3184115412</v>
      </c>
      <c r="H74" s="28"/>
      <c r="I74" s="28"/>
      <c r="J74" s="28"/>
    </row>
    <row r="75" spans="3:10">
      <c r="C75" s="1"/>
      <c r="F75" s="19"/>
      <c r="G75" s="19"/>
      <c r="H75" s="28"/>
      <c r="I75" s="28"/>
      <c r="J75" s="28"/>
    </row>
    <row r="76" spans="3:10">
      <c r="C76" t="s">
        <v>174</v>
      </c>
      <c r="E76" s="19"/>
      <c r="F76" s="3"/>
      <c r="G76" s="19">
        <v>13673745.765245892</v>
      </c>
      <c r="H76" s="28"/>
      <c r="I76" s="28"/>
      <c r="J76" s="28"/>
    </row>
    <row r="77" spans="3:10">
      <c r="C77" s="3"/>
      <c r="E77" s="2"/>
      <c r="F77" s="3"/>
      <c r="G77" s="28"/>
      <c r="H77" s="28"/>
      <c r="I77" s="28"/>
      <c r="J77" s="28"/>
    </row>
    <row r="78" spans="3:10">
      <c r="C78" s="1" t="s">
        <v>1035</v>
      </c>
      <c r="D78" s="3"/>
      <c r="E78" s="3"/>
      <c r="F78" s="3"/>
      <c r="G78" s="36">
        <v>57902323.497411825</v>
      </c>
      <c r="H78" s="28"/>
      <c r="I78" s="28"/>
      <c r="J78" s="28"/>
    </row>
    <row r="79" spans="3:10">
      <c r="C79" s="1"/>
      <c r="D79" s="3"/>
      <c r="E79" s="3"/>
      <c r="F79" s="3"/>
      <c r="G79" s="36"/>
      <c r="H79" s="28"/>
      <c r="I79" s="28"/>
      <c r="J79" s="28"/>
    </row>
    <row r="80" spans="3:10" ht="15.5">
      <c r="C80" s="1"/>
      <c r="D80" s="3"/>
      <c r="E80" s="3"/>
      <c r="F80" s="3"/>
      <c r="G80" s="90"/>
      <c r="H80" s="28"/>
      <c r="I80" s="28"/>
      <c r="J80" s="28"/>
    </row>
    <row r="81" spans="2:10" ht="18.5">
      <c r="C81" s="91" t="s">
        <v>11</v>
      </c>
      <c r="D81" s="92" t="s">
        <v>896</v>
      </c>
      <c r="E81" s="2"/>
      <c r="F81" s="3"/>
      <c r="G81" s="28"/>
    </row>
    <row r="82" spans="2:10" ht="18.5">
      <c r="C82" s="91" t="s">
        <v>13</v>
      </c>
      <c r="D82" s="93" t="s">
        <v>1036</v>
      </c>
      <c r="E82" s="2"/>
      <c r="F82" s="3"/>
      <c r="G82" s="28"/>
    </row>
    <row r="83" spans="2:10">
      <c r="D83" s="3"/>
      <c r="E83" s="2"/>
      <c r="F83" s="3"/>
      <c r="G83" s="28"/>
    </row>
    <row r="84" spans="2:10">
      <c r="D84" s="3"/>
      <c r="E84" s="2"/>
      <c r="F84" s="3"/>
      <c r="G84" s="28"/>
    </row>
    <row r="85" spans="2:10">
      <c r="B85" s="346" t="s">
        <v>1003</v>
      </c>
      <c r="C85" s="94" t="s">
        <v>15</v>
      </c>
      <c r="D85" s="44" t="s">
        <v>16</v>
      </c>
      <c r="E85" s="45" t="s">
        <v>17</v>
      </c>
      <c r="F85" s="44" t="s">
        <v>18</v>
      </c>
      <c r="G85" s="87" t="s">
        <v>19</v>
      </c>
      <c r="H85" s="47" t="s">
        <v>20</v>
      </c>
      <c r="I85" s="47" t="s">
        <v>21</v>
      </c>
      <c r="J85" s="47" t="s">
        <v>22</v>
      </c>
    </row>
    <row r="86" spans="2:10">
      <c r="B86" s="346"/>
      <c r="C86" s="355" t="s">
        <v>1007</v>
      </c>
      <c r="D86" s="294" t="s">
        <v>1037</v>
      </c>
      <c r="E86" s="292">
        <v>1</v>
      </c>
      <c r="F86" s="294" t="s">
        <v>25</v>
      </c>
      <c r="G86" s="327">
        <v>114638.76192506039</v>
      </c>
      <c r="H86" s="13" t="s">
        <v>79</v>
      </c>
      <c r="I86" s="13">
        <v>110</v>
      </c>
      <c r="J86" s="13" t="s">
        <v>80</v>
      </c>
    </row>
    <row r="87" spans="2:10">
      <c r="B87" s="346"/>
      <c r="C87" s="356"/>
      <c r="D87" s="295"/>
      <c r="E87" s="293"/>
      <c r="F87" s="295"/>
      <c r="G87" s="329"/>
      <c r="H87" s="13" t="s">
        <v>68</v>
      </c>
      <c r="I87" s="13">
        <v>300</v>
      </c>
      <c r="J87" s="13" t="s">
        <v>69</v>
      </c>
    </row>
    <row r="88" spans="2:10">
      <c r="B88" s="346"/>
      <c r="C88" s="13" t="s">
        <v>1038</v>
      </c>
      <c r="D88" s="9" t="s">
        <v>1039</v>
      </c>
      <c r="E88" s="11">
        <v>1</v>
      </c>
      <c r="F88" s="9" t="s">
        <v>25</v>
      </c>
      <c r="G88" s="33">
        <v>60381.290215569199</v>
      </c>
      <c r="H88" s="33" t="s">
        <v>604</v>
      </c>
      <c r="I88" s="13">
        <v>45</v>
      </c>
      <c r="J88" s="13" t="s">
        <v>27</v>
      </c>
    </row>
    <row r="89" spans="2:10">
      <c r="B89" s="346"/>
      <c r="C89" s="13" t="s">
        <v>1020</v>
      </c>
      <c r="D89" s="9" t="s">
        <v>1040</v>
      </c>
      <c r="E89" s="11">
        <v>6</v>
      </c>
      <c r="F89" s="9" t="s">
        <v>25</v>
      </c>
      <c r="G89" s="33">
        <v>1748116.119294968</v>
      </c>
      <c r="H89" s="33" t="s">
        <v>626</v>
      </c>
      <c r="I89" s="13">
        <v>2010</v>
      </c>
      <c r="J89" s="13" t="s">
        <v>38</v>
      </c>
    </row>
    <row r="90" spans="2:10">
      <c r="B90" s="346"/>
      <c r="C90" s="13" t="s">
        <v>1041</v>
      </c>
      <c r="D90" s="9" t="s">
        <v>1040</v>
      </c>
      <c r="E90" s="11">
        <v>6</v>
      </c>
      <c r="F90" s="9" t="s">
        <v>25</v>
      </c>
      <c r="G90" s="33">
        <v>3045104.47218</v>
      </c>
      <c r="H90" s="33" t="s">
        <v>626</v>
      </c>
      <c r="I90" s="13">
        <v>2010</v>
      </c>
      <c r="J90" s="13" t="s">
        <v>38</v>
      </c>
    </row>
    <row r="91" spans="2:10">
      <c r="B91" s="346"/>
      <c r="C91" s="355" t="s">
        <v>1042</v>
      </c>
      <c r="D91" s="294" t="s">
        <v>1043</v>
      </c>
      <c r="E91" s="292">
        <v>1</v>
      </c>
      <c r="F91" s="294" t="s">
        <v>25</v>
      </c>
      <c r="G91" s="327">
        <v>302024.11453818157</v>
      </c>
      <c r="H91" s="13" t="s">
        <v>629</v>
      </c>
      <c r="I91" s="13">
        <v>33000</v>
      </c>
      <c r="J91" s="13" t="s">
        <v>43</v>
      </c>
    </row>
    <row r="92" spans="2:10">
      <c r="B92" s="346"/>
      <c r="C92" s="356"/>
      <c r="D92" s="295"/>
      <c r="E92" s="293"/>
      <c r="F92" s="295"/>
      <c r="G92" s="329"/>
      <c r="H92" s="13" t="s">
        <v>1005</v>
      </c>
      <c r="I92" s="13">
        <v>30</v>
      </c>
      <c r="J92" s="13" t="s">
        <v>1006</v>
      </c>
    </row>
    <row r="93" spans="2:10">
      <c r="B93" s="346"/>
      <c r="C93" s="355" t="s">
        <v>1044</v>
      </c>
      <c r="D93" s="294" t="s">
        <v>1043</v>
      </c>
      <c r="E93" s="292">
        <v>1</v>
      </c>
      <c r="F93" s="294" t="s">
        <v>25</v>
      </c>
      <c r="G93" s="327">
        <v>2481833.0419999999</v>
      </c>
      <c r="H93" s="13" t="s">
        <v>629</v>
      </c>
      <c r="I93" s="13">
        <v>33000</v>
      </c>
      <c r="J93" s="13" t="s">
        <v>43</v>
      </c>
    </row>
    <row r="94" spans="2:10">
      <c r="B94" s="346"/>
      <c r="C94" s="356"/>
      <c r="D94" s="295"/>
      <c r="E94" s="293"/>
      <c r="F94" s="295"/>
      <c r="G94" s="329"/>
      <c r="H94" s="13" t="s">
        <v>1005</v>
      </c>
      <c r="I94" s="13">
        <v>30</v>
      </c>
      <c r="J94" s="13" t="s">
        <v>1006</v>
      </c>
    </row>
    <row r="95" spans="2:10">
      <c r="B95" s="346"/>
      <c r="C95" s="13" t="s">
        <v>131</v>
      </c>
      <c r="D95" s="9" t="s">
        <v>1045</v>
      </c>
      <c r="E95" s="11">
        <v>1</v>
      </c>
      <c r="F95" s="9"/>
      <c r="G95" s="33">
        <v>24360.702306953128</v>
      </c>
      <c r="H95" s="13" t="s">
        <v>185</v>
      </c>
      <c r="I95" s="13">
        <v>150</v>
      </c>
      <c r="J95" s="13" t="s">
        <v>58</v>
      </c>
    </row>
    <row r="96" spans="2:10">
      <c r="B96" s="346"/>
      <c r="C96" s="13" t="s">
        <v>1046</v>
      </c>
      <c r="D96" s="9" t="s">
        <v>1045</v>
      </c>
      <c r="E96" s="11">
        <v>1</v>
      </c>
      <c r="F96" s="9" t="s">
        <v>25</v>
      </c>
      <c r="G96" s="33">
        <v>11715.685584999999</v>
      </c>
      <c r="H96" s="13" t="s">
        <v>79</v>
      </c>
      <c r="I96" s="13">
        <v>50</v>
      </c>
      <c r="J96" s="13" t="s">
        <v>80</v>
      </c>
    </row>
    <row r="97" spans="2:10">
      <c r="B97" s="346"/>
      <c r="C97" s="13" t="s">
        <v>132</v>
      </c>
      <c r="D97" s="9" t="s">
        <v>1045</v>
      </c>
      <c r="E97" s="11">
        <v>1</v>
      </c>
      <c r="F97" s="9" t="s">
        <v>25</v>
      </c>
      <c r="G97" s="33">
        <v>8296.5083333918828</v>
      </c>
      <c r="H97" s="13" t="s">
        <v>185</v>
      </c>
      <c r="I97" s="13">
        <v>100</v>
      </c>
      <c r="J97" s="13" t="s">
        <v>58</v>
      </c>
    </row>
    <row r="98" spans="2:10">
      <c r="B98" s="346"/>
      <c r="C98" s="13" t="s">
        <v>567</v>
      </c>
      <c r="D98" s="9" t="s">
        <v>124</v>
      </c>
      <c r="E98" s="11">
        <v>1</v>
      </c>
      <c r="F98" s="9" t="s">
        <v>25</v>
      </c>
      <c r="G98" s="33">
        <v>285590.84633261833</v>
      </c>
      <c r="H98" s="33" t="s">
        <v>568</v>
      </c>
      <c r="I98" s="13">
        <v>398</v>
      </c>
      <c r="J98" s="13" t="s">
        <v>27</v>
      </c>
    </row>
    <row r="99" spans="2:10">
      <c r="B99" s="346"/>
      <c r="C99" s="13" t="s">
        <v>28</v>
      </c>
      <c r="D99" s="9" t="s">
        <v>24</v>
      </c>
      <c r="E99" s="11">
        <v>1</v>
      </c>
      <c r="F99" s="9" t="s">
        <v>25</v>
      </c>
      <c r="G99" s="33">
        <v>60381.290215569199</v>
      </c>
      <c r="H99" s="33" t="s">
        <v>604</v>
      </c>
      <c r="I99" s="13">
        <v>45</v>
      </c>
      <c r="J99" s="13" t="s">
        <v>27</v>
      </c>
    </row>
    <row r="100" spans="2:10">
      <c r="B100" s="346"/>
      <c r="C100" s="355" t="s">
        <v>1015</v>
      </c>
      <c r="D100" s="294" t="s">
        <v>1016</v>
      </c>
      <c r="E100" s="292">
        <v>1</v>
      </c>
      <c r="F100" s="294" t="s">
        <v>25</v>
      </c>
      <c r="G100" s="327">
        <v>83437.000000000015</v>
      </c>
      <c r="H100" s="13" t="s">
        <v>79</v>
      </c>
      <c r="I100" s="13">
        <v>100</v>
      </c>
      <c r="J100" s="13" t="s">
        <v>80</v>
      </c>
    </row>
    <row r="101" spans="2:10">
      <c r="B101" s="346"/>
      <c r="C101" s="356"/>
      <c r="D101" s="295"/>
      <c r="E101" s="293"/>
      <c r="F101" s="295"/>
      <c r="G101" s="329"/>
      <c r="H101" s="13" t="s">
        <v>68</v>
      </c>
      <c r="I101" s="13">
        <v>500</v>
      </c>
      <c r="J101" s="13" t="s">
        <v>69</v>
      </c>
    </row>
    <row r="102" spans="2:10">
      <c r="B102" s="346"/>
      <c r="C102" s="13" t="s">
        <v>1017</v>
      </c>
      <c r="D102" s="9" t="s">
        <v>24</v>
      </c>
      <c r="E102" s="11">
        <v>1</v>
      </c>
      <c r="F102" s="9" t="s">
        <v>25</v>
      </c>
      <c r="G102" s="33">
        <v>214116.37435494902</v>
      </c>
      <c r="H102" s="33" t="s">
        <v>604</v>
      </c>
      <c r="I102" s="13">
        <v>45</v>
      </c>
      <c r="J102" s="13" t="s">
        <v>27</v>
      </c>
    </row>
    <row r="103" spans="2:10">
      <c r="B103" s="346"/>
      <c r="C103" s="13" t="s">
        <v>143</v>
      </c>
      <c r="D103" s="9" t="s">
        <v>124</v>
      </c>
      <c r="E103" s="11">
        <v>1</v>
      </c>
      <c r="F103" s="9" t="s">
        <v>25</v>
      </c>
      <c r="G103" s="33">
        <v>150000</v>
      </c>
      <c r="H103" s="13" t="s">
        <v>676</v>
      </c>
      <c r="I103" s="13">
        <v>5</v>
      </c>
      <c r="J103" s="13" t="s">
        <v>564</v>
      </c>
    </row>
    <row r="104" spans="2:10">
      <c r="B104" s="346"/>
      <c r="C104" s="13" t="s">
        <v>140</v>
      </c>
      <c r="D104" s="9" t="s">
        <v>124</v>
      </c>
      <c r="E104" s="11">
        <v>1</v>
      </c>
      <c r="F104" s="9" t="s">
        <v>25</v>
      </c>
      <c r="G104" s="33">
        <v>13643.042581</v>
      </c>
      <c r="H104" s="13" t="s">
        <v>676</v>
      </c>
      <c r="I104" s="13">
        <v>1</v>
      </c>
      <c r="J104" s="13" t="s">
        <v>564</v>
      </c>
    </row>
    <row r="105" spans="2:10">
      <c r="B105" s="346"/>
      <c r="C105" s="13" t="s">
        <v>1047</v>
      </c>
      <c r="D105" s="9" t="s">
        <v>24</v>
      </c>
      <c r="E105" s="11">
        <v>1</v>
      </c>
      <c r="F105" s="9" t="s">
        <v>25</v>
      </c>
      <c r="G105" s="33">
        <v>273903.52846214647</v>
      </c>
      <c r="H105" s="33" t="s">
        <v>604</v>
      </c>
      <c r="I105" s="13">
        <v>45</v>
      </c>
      <c r="J105" s="13" t="s">
        <v>27</v>
      </c>
    </row>
    <row r="106" spans="2:10">
      <c r="B106" s="346"/>
      <c r="C106" s="13" t="s">
        <v>1048</v>
      </c>
      <c r="D106" s="9" t="s">
        <v>1004</v>
      </c>
      <c r="E106" s="11">
        <v>4</v>
      </c>
      <c r="F106" s="9" t="s">
        <v>25</v>
      </c>
      <c r="G106" s="33">
        <v>5246789.5822567511</v>
      </c>
      <c r="H106" s="13" t="s">
        <v>629</v>
      </c>
      <c r="I106" s="13">
        <v>8250</v>
      </c>
      <c r="J106" s="13" t="s">
        <v>43</v>
      </c>
    </row>
    <row r="107" spans="2:10">
      <c r="B107" s="346"/>
      <c r="C107" s="13" t="s">
        <v>47</v>
      </c>
      <c r="D107" s="9" t="s">
        <v>48</v>
      </c>
      <c r="E107" s="11">
        <v>1</v>
      </c>
      <c r="F107" s="9" t="s">
        <v>25</v>
      </c>
      <c r="G107" s="33">
        <v>176986.18115752688</v>
      </c>
      <c r="H107" s="33" t="s">
        <v>626</v>
      </c>
      <c r="I107" s="13">
        <v>700</v>
      </c>
      <c r="J107" s="13" t="s">
        <v>38</v>
      </c>
    </row>
    <row r="108" spans="2:10">
      <c r="B108" s="346"/>
      <c r="C108" s="13" t="s">
        <v>1049</v>
      </c>
      <c r="D108" s="9" t="s">
        <v>48</v>
      </c>
      <c r="E108" s="11">
        <v>1</v>
      </c>
      <c r="F108" s="9" t="s">
        <v>25</v>
      </c>
      <c r="G108" s="33">
        <v>667588.83602199994</v>
      </c>
      <c r="H108" s="33" t="s">
        <v>626</v>
      </c>
      <c r="I108" s="13">
        <v>700</v>
      </c>
      <c r="J108" s="13" t="s">
        <v>38</v>
      </c>
    </row>
    <row r="109" spans="2:10">
      <c r="B109" s="346"/>
      <c r="C109" s="13" t="s">
        <v>1050</v>
      </c>
      <c r="D109" s="9" t="s">
        <v>90</v>
      </c>
      <c r="E109" s="11">
        <v>1</v>
      </c>
      <c r="F109" s="9" t="s">
        <v>25</v>
      </c>
      <c r="G109" s="33">
        <v>92828.155035987511</v>
      </c>
      <c r="H109" s="13" t="s">
        <v>79</v>
      </c>
      <c r="I109" s="13">
        <v>210</v>
      </c>
      <c r="J109" s="13" t="s">
        <v>80</v>
      </c>
    </row>
    <row r="110" spans="2:10">
      <c r="B110" s="346"/>
      <c r="C110" s="13" t="s">
        <v>89</v>
      </c>
      <c r="D110" s="9" t="s">
        <v>90</v>
      </c>
      <c r="E110" s="11">
        <v>1</v>
      </c>
      <c r="F110" s="9" t="s">
        <v>25</v>
      </c>
      <c r="G110" s="33">
        <v>35033.549666089573</v>
      </c>
      <c r="H110" s="13" t="s">
        <v>592</v>
      </c>
      <c r="I110" s="13">
        <v>398</v>
      </c>
      <c r="J110" s="13" t="s">
        <v>27</v>
      </c>
    </row>
    <row r="111" spans="2:10">
      <c r="B111" s="346"/>
      <c r="C111" s="13" t="s">
        <v>1028</v>
      </c>
      <c r="D111" s="9" t="s">
        <v>90</v>
      </c>
      <c r="E111" s="11">
        <v>1</v>
      </c>
      <c r="F111" s="9" t="s">
        <v>25</v>
      </c>
      <c r="G111" s="33">
        <v>39988.566767151598</v>
      </c>
      <c r="H111" s="13" t="s">
        <v>1029</v>
      </c>
      <c r="I111" s="13">
        <v>398</v>
      </c>
      <c r="J111" s="13" t="s">
        <v>27</v>
      </c>
    </row>
    <row r="112" spans="2:10">
      <c r="B112" s="346"/>
      <c r="C112" s="13" t="s">
        <v>157</v>
      </c>
      <c r="D112" s="9" t="s">
        <v>288</v>
      </c>
      <c r="E112" s="11">
        <v>1</v>
      </c>
      <c r="F112" s="9" t="s">
        <v>25</v>
      </c>
      <c r="G112" s="33">
        <v>51982.739882304479</v>
      </c>
      <c r="H112" s="33" t="s">
        <v>109</v>
      </c>
      <c r="I112" s="13">
        <v>20</v>
      </c>
      <c r="J112" s="13" t="s">
        <v>58</v>
      </c>
    </row>
    <row r="113" spans="2:10">
      <c r="B113" s="346"/>
      <c r="C113" s="13" t="s">
        <v>117</v>
      </c>
      <c r="D113" s="9" t="s">
        <v>288</v>
      </c>
      <c r="E113" s="11">
        <v>1</v>
      </c>
      <c r="F113" s="9" t="s">
        <v>25</v>
      </c>
      <c r="G113" s="33">
        <v>3920.4395019999997</v>
      </c>
      <c r="H113" s="13" t="s">
        <v>563</v>
      </c>
      <c r="I113" s="13">
        <v>1</v>
      </c>
      <c r="J113" s="13" t="s">
        <v>80</v>
      </c>
    </row>
    <row r="114" spans="2:10">
      <c r="B114" s="346"/>
      <c r="C114" s="13" t="s">
        <v>703</v>
      </c>
      <c r="D114" s="9" t="s">
        <v>124</v>
      </c>
      <c r="E114" s="11">
        <v>1</v>
      </c>
      <c r="F114" s="9" t="s">
        <v>25</v>
      </c>
      <c r="G114" s="33">
        <v>232078.88600099998</v>
      </c>
      <c r="H114" s="33" t="s">
        <v>109</v>
      </c>
      <c r="I114" s="13">
        <v>40</v>
      </c>
      <c r="J114" s="13" t="s">
        <v>58</v>
      </c>
    </row>
    <row r="115" spans="2:10">
      <c r="B115" s="346"/>
      <c r="C115" s="13" t="s">
        <v>320</v>
      </c>
      <c r="D115" s="9" t="s">
        <v>93</v>
      </c>
      <c r="E115" s="11">
        <v>1</v>
      </c>
      <c r="F115" s="9" t="s">
        <v>25</v>
      </c>
      <c r="G115" s="33">
        <v>10167.598835000001</v>
      </c>
      <c r="H115" s="13" t="s">
        <v>321</v>
      </c>
      <c r="I115" s="13">
        <v>1</v>
      </c>
      <c r="J115" s="13" t="s">
        <v>564</v>
      </c>
    </row>
    <row r="116" spans="2:10">
      <c r="D116" s="3"/>
      <c r="E116" s="2"/>
      <c r="F116" s="3"/>
      <c r="G116" s="28"/>
    </row>
    <row r="117" spans="2:10" ht="15" thickBot="1">
      <c r="C117" s="15" t="s">
        <v>164</v>
      </c>
      <c r="D117" s="3"/>
      <c r="E117" s="3"/>
      <c r="F117" s="3"/>
      <c r="G117" s="35">
        <f>SUM(G86:G115)</f>
        <v>15434907.313451223</v>
      </c>
    </row>
    <row r="118" spans="2:10">
      <c r="C118" s="1" t="s">
        <v>1031</v>
      </c>
      <c r="D118" s="3"/>
      <c r="E118" s="3"/>
      <c r="F118" s="3"/>
      <c r="G118" s="35">
        <v>9056</v>
      </c>
    </row>
    <row r="119" spans="2:10">
      <c r="C119" s="1" t="s">
        <v>1032</v>
      </c>
      <c r="D119" s="56"/>
      <c r="E119" s="19"/>
      <c r="F119" s="3"/>
      <c r="G119" s="19">
        <v>888027.89052344509</v>
      </c>
    </row>
    <row r="120" spans="2:10">
      <c r="C120" t="s">
        <v>167</v>
      </c>
      <c r="D120" s="3"/>
      <c r="E120" s="2"/>
      <c r="F120" s="3"/>
      <c r="G120" s="28"/>
    </row>
    <row r="121" spans="2:10">
      <c r="D121" t="s">
        <v>1033</v>
      </c>
      <c r="E121" s="56"/>
      <c r="F121" s="19"/>
      <c r="G121" s="19">
        <v>1129891.0792721289</v>
      </c>
    </row>
    <row r="122" spans="2:10">
      <c r="D122" t="s">
        <v>302</v>
      </c>
      <c r="E122" s="56"/>
      <c r="F122" s="19"/>
      <c r="G122" s="19">
        <v>231860.93082519277</v>
      </c>
    </row>
    <row r="123" spans="2:10">
      <c r="D123" t="s">
        <v>168</v>
      </c>
      <c r="E123" s="56"/>
      <c r="F123" s="19"/>
      <c r="G123" s="19">
        <v>437697.36426652095</v>
      </c>
    </row>
    <row r="124" spans="2:10">
      <c r="D124" t="s">
        <v>366</v>
      </c>
      <c r="E124" s="56"/>
      <c r="F124" s="19"/>
      <c r="G124" s="19">
        <v>33086.592833057592</v>
      </c>
    </row>
    <row r="125" spans="2:10">
      <c r="D125" t="s">
        <v>169</v>
      </c>
      <c r="E125" s="56"/>
      <c r="F125" s="19"/>
      <c r="G125" s="19">
        <v>94626.505404462572</v>
      </c>
    </row>
    <row r="126" spans="2:10">
      <c r="D126" t="s">
        <v>170</v>
      </c>
      <c r="E126" s="56"/>
      <c r="F126" s="19"/>
      <c r="G126" s="19">
        <v>547706.60449827835</v>
      </c>
    </row>
    <row r="127" spans="2:10">
      <c r="C127" s="1" t="s">
        <v>1051</v>
      </c>
      <c r="F127" s="19"/>
      <c r="G127" s="19">
        <f>SUM(G121:G126)</f>
        <v>2474869.0770996409</v>
      </c>
    </row>
    <row r="128" spans="2:10">
      <c r="C128" s="1"/>
      <c r="F128" s="19"/>
      <c r="G128" s="19"/>
    </row>
    <row r="129" spans="2:10">
      <c r="C129" t="s">
        <v>174</v>
      </c>
      <c r="E129" s="19"/>
      <c r="F129" s="3"/>
      <c r="G129" s="19">
        <v>5807689.2193807429</v>
      </c>
    </row>
    <row r="130" spans="2:10">
      <c r="C130" s="3"/>
      <c r="E130" s="2"/>
      <c r="F130" s="3"/>
      <c r="G130" s="28"/>
    </row>
    <row r="131" spans="2:10">
      <c r="C131" s="1" t="s">
        <v>1035</v>
      </c>
      <c r="D131" s="3"/>
      <c r="E131" s="3"/>
      <c r="F131" s="3"/>
      <c r="G131" s="36">
        <f>G117+G118+G119+G127+G129</f>
        <v>24614549.500455052</v>
      </c>
    </row>
    <row r="132" spans="2:10">
      <c r="C132" s="3"/>
      <c r="E132" s="2"/>
      <c r="F132" s="3"/>
      <c r="G132" s="28"/>
    </row>
    <row r="133" spans="2:10" ht="18.5">
      <c r="C133" s="37" t="s">
        <v>11</v>
      </c>
      <c r="D133" t="s">
        <v>904</v>
      </c>
      <c r="E133" s="2"/>
      <c r="F133" s="3"/>
      <c r="G133" s="28"/>
    </row>
    <row r="134" spans="2:10" ht="18.5">
      <c r="C134" s="37" t="s">
        <v>13</v>
      </c>
      <c r="D134" s="95" t="s">
        <v>1052</v>
      </c>
      <c r="E134" s="2"/>
      <c r="F134" s="3"/>
      <c r="G134" s="28"/>
    </row>
    <row r="135" spans="2:10">
      <c r="C135" s="3"/>
      <c r="E135" s="2"/>
      <c r="F135" s="3"/>
      <c r="G135" s="28"/>
    </row>
    <row r="136" spans="2:10">
      <c r="C136" s="3"/>
      <c r="E136" s="2"/>
      <c r="F136" s="3"/>
      <c r="G136" s="28"/>
    </row>
    <row r="137" spans="2:10">
      <c r="B137" s="346" t="s">
        <v>1003</v>
      </c>
      <c r="C137" s="44" t="s">
        <v>15</v>
      </c>
      <c r="D137" s="44" t="s">
        <v>16</v>
      </c>
      <c r="E137" s="45" t="s">
        <v>17</v>
      </c>
      <c r="F137" s="44" t="s">
        <v>18</v>
      </c>
      <c r="G137" s="87" t="s">
        <v>19</v>
      </c>
      <c r="H137" s="47" t="s">
        <v>20</v>
      </c>
      <c r="I137" s="47" t="s">
        <v>21</v>
      </c>
      <c r="J137" s="47" t="s">
        <v>22</v>
      </c>
    </row>
    <row r="138" spans="2:10">
      <c r="B138" s="346"/>
      <c r="C138" s="294" t="s">
        <v>633</v>
      </c>
      <c r="D138" s="288" t="s">
        <v>1004</v>
      </c>
      <c r="E138" s="292">
        <v>1</v>
      </c>
      <c r="F138" s="294" t="s">
        <v>25</v>
      </c>
      <c r="G138" s="327">
        <v>2858080.5975977965</v>
      </c>
      <c r="H138" s="13" t="s">
        <v>629</v>
      </c>
      <c r="I138" s="13">
        <v>22440</v>
      </c>
      <c r="J138" s="13" t="s">
        <v>43</v>
      </c>
    </row>
    <row r="139" spans="2:10">
      <c r="B139" s="346"/>
      <c r="C139" s="295"/>
      <c r="D139" s="289"/>
      <c r="E139" s="293"/>
      <c r="F139" s="295"/>
      <c r="G139" s="329"/>
      <c r="H139" s="13" t="s">
        <v>1005</v>
      </c>
      <c r="I139" s="13">
        <v>40</v>
      </c>
      <c r="J139" s="13" t="s">
        <v>1006</v>
      </c>
    </row>
    <row r="140" spans="2:10">
      <c r="B140" s="346"/>
      <c r="C140" s="294" t="s">
        <v>632</v>
      </c>
      <c r="D140" s="288" t="s">
        <v>1004</v>
      </c>
      <c r="E140" s="292">
        <v>1</v>
      </c>
      <c r="F140" s="294" t="s">
        <v>25</v>
      </c>
      <c r="G140" s="327">
        <v>313771.64139413438</v>
      </c>
      <c r="H140" s="13" t="s">
        <v>629</v>
      </c>
      <c r="I140" s="13">
        <v>22440</v>
      </c>
      <c r="J140" s="13" t="s">
        <v>43</v>
      </c>
    </row>
    <row r="141" spans="2:10">
      <c r="B141" s="346"/>
      <c r="C141" s="295"/>
      <c r="D141" s="289"/>
      <c r="E141" s="293"/>
      <c r="F141" s="295"/>
      <c r="G141" s="329"/>
      <c r="H141" s="13" t="s">
        <v>1005</v>
      </c>
      <c r="I141" s="13">
        <v>40</v>
      </c>
      <c r="J141" s="13" t="s">
        <v>1006</v>
      </c>
    </row>
    <row r="142" spans="2:10">
      <c r="B142" s="346"/>
      <c r="C142" s="9" t="s">
        <v>1019</v>
      </c>
      <c r="D142" s="13" t="s">
        <v>831</v>
      </c>
      <c r="E142" s="11">
        <v>6</v>
      </c>
      <c r="F142" s="9" t="s">
        <v>25</v>
      </c>
      <c r="G142" s="33">
        <v>3045104.47218</v>
      </c>
      <c r="H142" s="33" t="s">
        <v>626</v>
      </c>
      <c r="I142" s="13">
        <v>2010</v>
      </c>
      <c r="J142" s="13" t="s">
        <v>38</v>
      </c>
    </row>
    <row r="143" spans="2:10">
      <c r="B143" s="346"/>
      <c r="C143" s="9" t="s">
        <v>1020</v>
      </c>
      <c r="D143" s="13" t="s">
        <v>831</v>
      </c>
      <c r="E143" s="11">
        <v>6</v>
      </c>
      <c r="F143" s="9" t="s">
        <v>25</v>
      </c>
      <c r="G143" s="33">
        <v>1748116.119294968</v>
      </c>
      <c r="H143" s="33" t="s">
        <v>626</v>
      </c>
      <c r="I143" s="13">
        <v>2010</v>
      </c>
      <c r="J143" s="13" t="s">
        <v>38</v>
      </c>
    </row>
    <row r="144" spans="2:10">
      <c r="B144" s="346"/>
      <c r="C144" s="294" t="s">
        <v>1007</v>
      </c>
      <c r="D144" s="288" t="s">
        <v>825</v>
      </c>
      <c r="E144" s="292">
        <v>1</v>
      </c>
      <c r="F144" s="294" t="s">
        <v>25</v>
      </c>
      <c r="G144" s="327">
        <v>3217.8269819914362</v>
      </c>
      <c r="H144" s="13" t="s">
        <v>79</v>
      </c>
      <c r="I144" s="13">
        <v>10</v>
      </c>
      <c r="J144" s="13" t="s">
        <v>80</v>
      </c>
    </row>
    <row r="145" spans="2:10">
      <c r="B145" s="346"/>
      <c r="C145" s="295"/>
      <c r="D145" s="289"/>
      <c r="E145" s="293"/>
      <c r="F145" s="295"/>
      <c r="G145" s="329"/>
      <c r="H145" s="13" t="s">
        <v>68</v>
      </c>
      <c r="I145" s="13">
        <v>75</v>
      </c>
      <c r="J145" s="13" t="s">
        <v>69</v>
      </c>
    </row>
    <row r="146" spans="2:10">
      <c r="B146" s="346"/>
      <c r="C146" s="9" t="s">
        <v>28</v>
      </c>
      <c r="D146" s="13" t="s">
        <v>24</v>
      </c>
      <c r="E146" s="11">
        <v>1</v>
      </c>
      <c r="F146" s="9" t="s">
        <v>25</v>
      </c>
      <c r="G146" s="33">
        <v>60381.290215569199</v>
      </c>
      <c r="H146" s="33" t="s">
        <v>604</v>
      </c>
      <c r="I146" s="13">
        <v>45</v>
      </c>
      <c r="J146" s="13" t="s">
        <v>27</v>
      </c>
    </row>
    <row r="147" spans="2:10">
      <c r="B147" s="346"/>
      <c r="C147" s="294" t="s">
        <v>1053</v>
      </c>
      <c r="D147" s="288" t="s">
        <v>825</v>
      </c>
      <c r="E147" s="292">
        <v>1</v>
      </c>
      <c r="F147" s="294" t="s">
        <v>25</v>
      </c>
      <c r="G147" s="327">
        <v>13639.532611542385</v>
      </c>
      <c r="H147" s="13" t="s">
        <v>79</v>
      </c>
      <c r="I147" s="13">
        <v>20</v>
      </c>
      <c r="J147" s="13" t="s">
        <v>80</v>
      </c>
    </row>
    <row r="148" spans="2:10">
      <c r="B148" s="346"/>
      <c r="C148" s="295"/>
      <c r="D148" s="289"/>
      <c r="E148" s="293"/>
      <c r="F148" s="295"/>
      <c r="G148" s="329"/>
      <c r="H148" s="13" t="s">
        <v>68</v>
      </c>
      <c r="I148" s="13">
        <v>150</v>
      </c>
      <c r="J148" s="13" t="s">
        <v>69</v>
      </c>
    </row>
    <row r="149" spans="2:10">
      <c r="B149" s="346"/>
      <c r="C149" s="9" t="s">
        <v>567</v>
      </c>
      <c r="D149" s="13" t="s">
        <v>124</v>
      </c>
      <c r="E149" s="11">
        <v>1</v>
      </c>
      <c r="F149" s="9" t="s">
        <v>25</v>
      </c>
      <c r="G149" s="33">
        <v>258387.4439739332</v>
      </c>
      <c r="H149" s="33" t="s">
        <v>568</v>
      </c>
      <c r="I149" s="13">
        <v>307</v>
      </c>
      <c r="J149" s="13" t="s">
        <v>27</v>
      </c>
    </row>
    <row r="150" spans="2:10">
      <c r="B150" s="346"/>
      <c r="C150" s="294" t="s">
        <v>1021</v>
      </c>
      <c r="D150" s="288" t="s">
        <v>1016</v>
      </c>
      <c r="E150" s="292">
        <v>1</v>
      </c>
      <c r="F150" s="294" t="s">
        <v>25</v>
      </c>
      <c r="G150" s="327">
        <v>26811</v>
      </c>
      <c r="H150" s="13" t="s">
        <v>79</v>
      </c>
      <c r="I150" s="13">
        <v>50</v>
      </c>
      <c r="J150" s="13" t="s">
        <v>80</v>
      </c>
    </row>
    <row r="151" spans="2:10">
      <c r="B151" s="346"/>
      <c r="C151" s="295"/>
      <c r="D151" s="289"/>
      <c r="E151" s="293"/>
      <c r="F151" s="295"/>
      <c r="G151" s="329"/>
      <c r="H151" s="13" t="s">
        <v>68</v>
      </c>
      <c r="I151" s="13">
        <v>250</v>
      </c>
      <c r="J151" s="13" t="s">
        <v>69</v>
      </c>
    </row>
    <row r="152" spans="2:10">
      <c r="B152" s="346"/>
      <c r="C152" s="9" t="s">
        <v>30</v>
      </c>
      <c r="D152" s="13" t="s">
        <v>24</v>
      </c>
      <c r="E152" s="11">
        <v>1</v>
      </c>
      <c r="F152" s="9" t="s">
        <v>25</v>
      </c>
      <c r="G152" s="33">
        <v>60381.290215569199</v>
      </c>
      <c r="H152" s="33" t="s">
        <v>604</v>
      </c>
      <c r="I152" s="13">
        <v>45</v>
      </c>
      <c r="J152" s="13" t="s">
        <v>27</v>
      </c>
    </row>
    <row r="153" spans="2:10">
      <c r="B153" s="346"/>
      <c r="C153" s="9" t="s">
        <v>1017</v>
      </c>
      <c r="D153" s="13" t="s">
        <v>24</v>
      </c>
      <c r="E153" s="11">
        <v>1</v>
      </c>
      <c r="F153" s="9" t="s">
        <v>25</v>
      </c>
      <c r="G153" s="33">
        <v>214116.37435494902</v>
      </c>
      <c r="H153" s="33" t="s">
        <v>604</v>
      </c>
      <c r="I153" s="13">
        <v>45</v>
      </c>
      <c r="J153" s="13" t="s">
        <v>27</v>
      </c>
    </row>
    <row r="154" spans="2:10">
      <c r="B154" s="346"/>
      <c r="C154" s="9" t="s">
        <v>143</v>
      </c>
      <c r="D154" s="13" t="s">
        <v>124</v>
      </c>
      <c r="E154" s="11">
        <v>1</v>
      </c>
      <c r="F154" s="9" t="s">
        <v>25</v>
      </c>
      <c r="G154" s="33">
        <v>150000</v>
      </c>
      <c r="H154" s="96" t="s">
        <v>385</v>
      </c>
      <c r="I154" s="13">
        <v>5</v>
      </c>
      <c r="J154" s="13" t="s">
        <v>564</v>
      </c>
    </row>
    <row r="155" spans="2:10">
      <c r="B155" s="346"/>
      <c r="C155" s="9" t="s">
        <v>1047</v>
      </c>
      <c r="D155" s="13" t="s">
        <v>24</v>
      </c>
      <c r="E155" s="11">
        <v>1</v>
      </c>
      <c r="F155" s="9" t="s">
        <v>25</v>
      </c>
      <c r="G155" s="33">
        <v>273903.52846214647</v>
      </c>
      <c r="H155" s="33" t="s">
        <v>604</v>
      </c>
      <c r="I155" s="13">
        <v>45</v>
      </c>
      <c r="J155" s="13" t="s">
        <v>27</v>
      </c>
    </row>
    <row r="156" spans="2:10">
      <c r="B156" s="346"/>
      <c r="C156" s="9" t="s">
        <v>140</v>
      </c>
      <c r="D156" s="13" t="s">
        <v>124</v>
      </c>
      <c r="E156" s="11">
        <v>1</v>
      </c>
      <c r="F156" s="9" t="s">
        <v>25</v>
      </c>
      <c r="G156" s="33">
        <v>13643.042581</v>
      </c>
      <c r="H156" s="96" t="s">
        <v>385</v>
      </c>
      <c r="I156" s="13">
        <v>1</v>
      </c>
      <c r="J156" s="13" t="s">
        <v>564</v>
      </c>
    </row>
    <row r="157" spans="2:10">
      <c r="B157" s="346"/>
      <c r="C157" s="9" t="s">
        <v>132</v>
      </c>
      <c r="D157" s="13" t="s">
        <v>124</v>
      </c>
      <c r="E157" s="11">
        <v>1</v>
      </c>
      <c r="F157" s="9" t="s">
        <v>25</v>
      </c>
      <c r="G157" s="33">
        <v>8296.5083333918828</v>
      </c>
      <c r="H157" s="33" t="s">
        <v>109</v>
      </c>
      <c r="I157" s="13">
        <v>100</v>
      </c>
      <c r="J157" s="13" t="s">
        <v>58</v>
      </c>
    </row>
    <row r="158" spans="2:10">
      <c r="B158" s="346"/>
      <c r="C158" s="9" t="s">
        <v>47</v>
      </c>
      <c r="D158" s="13" t="s">
        <v>48</v>
      </c>
      <c r="E158" s="11">
        <v>1</v>
      </c>
      <c r="F158" s="9" t="s">
        <v>25</v>
      </c>
      <c r="G158" s="33">
        <v>178651.32182792659</v>
      </c>
      <c r="H158" s="33" t="s">
        <v>626</v>
      </c>
      <c r="I158" s="13">
        <v>728</v>
      </c>
      <c r="J158" s="13" t="s">
        <v>38</v>
      </c>
    </row>
    <row r="159" spans="2:10">
      <c r="B159" s="346"/>
      <c r="C159" s="9" t="s">
        <v>49</v>
      </c>
      <c r="D159" s="13" t="s">
        <v>48</v>
      </c>
      <c r="E159" s="11">
        <v>1</v>
      </c>
      <c r="F159" s="9" t="s">
        <v>25</v>
      </c>
      <c r="G159" s="33">
        <v>687045.50189999992</v>
      </c>
      <c r="H159" s="33" t="s">
        <v>626</v>
      </c>
      <c r="I159" s="13">
        <v>728</v>
      </c>
      <c r="J159" s="13" t="s">
        <v>38</v>
      </c>
    </row>
    <row r="160" spans="2:10">
      <c r="B160" s="346"/>
      <c r="C160" s="294" t="s">
        <v>1022</v>
      </c>
      <c r="D160" s="288" t="s">
        <v>1016</v>
      </c>
      <c r="E160" s="292">
        <v>1</v>
      </c>
      <c r="F160" s="294" t="s">
        <v>25</v>
      </c>
      <c r="G160" s="327">
        <v>188607.30000000002</v>
      </c>
      <c r="H160" s="13" t="s">
        <v>79</v>
      </c>
      <c r="I160" s="13">
        <v>100</v>
      </c>
      <c r="J160" s="13" t="s">
        <v>80</v>
      </c>
    </row>
    <row r="161" spans="2:10">
      <c r="B161" s="346"/>
      <c r="C161" s="295"/>
      <c r="D161" s="289"/>
      <c r="E161" s="293"/>
      <c r="F161" s="295"/>
      <c r="G161" s="329"/>
      <c r="H161" s="13" t="s">
        <v>68</v>
      </c>
      <c r="I161" s="13">
        <v>450</v>
      </c>
      <c r="J161" s="13" t="s">
        <v>69</v>
      </c>
    </row>
    <row r="162" spans="2:10">
      <c r="B162" s="346"/>
      <c r="C162" s="9" t="s">
        <v>46</v>
      </c>
      <c r="D162" s="13" t="s">
        <v>45</v>
      </c>
      <c r="E162" s="11">
        <v>2</v>
      </c>
      <c r="F162" s="9" t="s">
        <v>25</v>
      </c>
      <c r="G162" s="33">
        <v>1275938.9997120001</v>
      </c>
      <c r="H162" s="33" t="s">
        <v>626</v>
      </c>
      <c r="I162" s="13">
        <v>1134</v>
      </c>
      <c r="J162" s="13" t="s">
        <v>38</v>
      </c>
    </row>
    <row r="163" spans="2:10">
      <c r="B163" s="346"/>
      <c r="C163" s="9" t="s">
        <v>44</v>
      </c>
      <c r="D163" s="13" t="s">
        <v>45</v>
      </c>
      <c r="E163" s="11">
        <v>2</v>
      </c>
      <c r="F163" s="9" t="s">
        <v>25</v>
      </c>
      <c r="G163" s="33">
        <v>987021.37649499392</v>
      </c>
      <c r="H163" s="33" t="s">
        <v>626</v>
      </c>
      <c r="I163" s="13">
        <v>1134</v>
      </c>
      <c r="J163" s="13" t="s">
        <v>38</v>
      </c>
    </row>
    <row r="164" spans="2:10">
      <c r="B164" s="346"/>
      <c r="C164" s="9" t="s">
        <v>35</v>
      </c>
      <c r="D164" s="13" t="s">
        <v>45</v>
      </c>
      <c r="E164" s="11">
        <v>2</v>
      </c>
      <c r="F164" s="9" t="s">
        <v>25</v>
      </c>
      <c r="G164" s="33">
        <v>4087319.888458</v>
      </c>
      <c r="H164" s="33" t="s">
        <v>626</v>
      </c>
      <c r="I164" s="13">
        <v>5216</v>
      </c>
      <c r="J164" s="13" t="s">
        <v>38</v>
      </c>
    </row>
    <row r="165" spans="2:10">
      <c r="B165" s="346"/>
      <c r="C165" s="9" t="s">
        <v>39</v>
      </c>
      <c r="D165" s="13" t="s">
        <v>45</v>
      </c>
      <c r="E165" s="11">
        <v>2</v>
      </c>
      <c r="F165" s="9" t="s">
        <v>25</v>
      </c>
      <c r="G165" s="33">
        <v>2687376.6863350822</v>
      </c>
      <c r="H165" s="33" t="s">
        <v>626</v>
      </c>
      <c r="I165" s="13">
        <v>5216</v>
      </c>
      <c r="J165" s="13" t="s">
        <v>38</v>
      </c>
    </row>
    <row r="166" spans="2:10">
      <c r="B166" s="346"/>
      <c r="C166" s="294" t="s">
        <v>1054</v>
      </c>
      <c r="D166" s="288" t="s">
        <v>851</v>
      </c>
      <c r="E166" s="292">
        <v>2</v>
      </c>
      <c r="F166" s="294" t="s">
        <v>25</v>
      </c>
      <c r="G166" s="327">
        <v>377214.60000000003</v>
      </c>
      <c r="H166" s="13" t="s">
        <v>79</v>
      </c>
      <c r="I166" s="13">
        <v>100</v>
      </c>
      <c r="J166" s="13" t="s">
        <v>80</v>
      </c>
    </row>
    <row r="167" spans="2:10">
      <c r="B167" s="346"/>
      <c r="C167" s="295"/>
      <c r="D167" s="289"/>
      <c r="E167" s="293"/>
      <c r="F167" s="295"/>
      <c r="G167" s="329"/>
      <c r="H167" s="13" t="s">
        <v>68</v>
      </c>
      <c r="I167" s="13">
        <v>450</v>
      </c>
      <c r="J167" s="13" t="s">
        <v>69</v>
      </c>
    </row>
    <row r="168" spans="2:10">
      <c r="B168" s="346"/>
      <c r="C168" s="294" t="s">
        <v>1055</v>
      </c>
      <c r="D168" s="288" t="s">
        <v>1056</v>
      </c>
      <c r="E168" s="292">
        <v>2</v>
      </c>
      <c r="F168" s="294" t="s">
        <v>25</v>
      </c>
      <c r="G168" s="327">
        <v>377214.60000000003</v>
      </c>
      <c r="H168" s="13" t="s">
        <v>79</v>
      </c>
      <c r="I168" s="13">
        <v>100</v>
      </c>
      <c r="J168" s="13" t="s">
        <v>80</v>
      </c>
    </row>
    <row r="169" spans="2:10">
      <c r="B169" s="346"/>
      <c r="C169" s="295"/>
      <c r="D169" s="289"/>
      <c r="E169" s="293"/>
      <c r="F169" s="295"/>
      <c r="G169" s="329"/>
      <c r="H169" s="13" t="s">
        <v>68</v>
      </c>
      <c r="I169" s="13">
        <v>450</v>
      </c>
      <c r="J169" s="13" t="s">
        <v>69</v>
      </c>
    </row>
    <row r="170" spans="2:10">
      <c r="B170" s="346"/>
      <c r="C170" s="294" t="s">
        <v>1057</v>
      </c>
      <c r="D170" s="288" t="s">
        <v>1008</v>
      </c>
      <c r="E170" s="292">
        <v>2</v>
      </c>
      <c r="F170" s="294" t="s">
        <v>25</v>
      </c>
      <c r="G170" s="327">
        <v>377214.60000000003</v>
      </c>
      <c r="H170" s="13" t="s">
        <v>79</v>
      </c>
      <c r="I170" s="13">
        <v>100</v>
      </c>
      <c r="J170" s="13" t="s">
        <v>80</v>
      </c>
    </row>
    <row r="171" spans="2:10">
      <c r="B171" s="346"/>
      <c r="C171" s="295"/>
      <c r="D171" s="289"/>
      <c r="E171" s="293"/>
      <c r="F171" s="295"/>
      <c r="G171" s="329"/>
      <c r="H171" s="13" t="s">
        <v>68</v>
      </c>
      <c r="I171" s="13">
        <v>450</v>
      </c>
      <c r="J171" s="13" t="s">
        <v>69</v>
      </c>
    </row>
    <row r="172" spans="2:10">
      <c r="B172" s="346"/>
      <c r="C172" s="9" t="s">
        <v>1058</v>
      </c>
      <c r="D172" s="13" t="s">
        <v>93</v>
      </c>
      <c r="E172" s="11">
        <v>1</v>
      </c>
      <c r="F172" s="9" t="s">
        <v>25</v>
      </c>
      <c r="G172" s="33">
        <v>127105.17012272566</v>
      </c>
      <c r="H172" s="13" t="s">
        <v>79</v>
      </c>
      <c r="I172" s="13">
        <v>300</v>
      </c>
      <c r="J172" s="13" t="s">
        <v>80</v>
      </c>
    </row>
    <row r="173" spans="2:10">
      <c r="B173" s="346"/>
      <c r="C173" s="9" t="s">
        <v>89</v>
      </c>
      <c r="D173" s="13" t="s">
        <v>93</v>
      </c>
      <c r="E173" s="11">
        <v>1</v>
      </c>
      <c r="F173" s="9" t="s">
        <v>25</v>
      </c>
      <c r="G173" s="33">
        <v>29414.755766168953</v>
      </c>
      <c r="H173" s="13" t="s">
        <v>592</v>
      </c>
      <c r="I173" s="13">
        <v>307</v>
      </c>
      <c r="J173" s="13" t="s">
        <v>27</v>
      </c>
    </row>
    <row r="174" spans="2:10">
      <c r="B174" s="346"/>
      <c r="C174" s="9" t="s">
        <v>1028</v>
      </c>
      <c r="D174" s="13" t="s">
        <v>93</v>
      </c>
      <c r="E174" s="11">
        <v>1</v>
      </c>
      <c r="F174" s="9" t="s">
        <v>25</v>
      </c>
      <c r="G174" s="33">
        <v>36083.735268697084</v>
      </c>
      <c r="H174" s="13" t="s">
        <v>1029</v>
      </c>
      <c r="I174" s="13">
        <v>307</v>
      </c>
      <c r="J174" s="13" t="s">
        <v>27</v>
      </c>
    </row>
    <row r="175" spans="2:10">
      <c r="B175" s="346"/>
      <c r="C175" s="9" t="s">
        <v>320</v>
      </c>
      <c r="D175" s="13" t="s">
        <v>93</v>
      </c>
      <c r="E175" s="11">
        <v>1</v>
      </c>
      <c r="F175" s="9" t="s">
        <v>25</v>
      </c>
      <c r="G175" s="33">
        <v>10167.598835000001</v>
      </c>
      <c r="H175" s="13" t="s">
        <v>321</v>
      </c>
      <c r="I175" s="97">
        <v>1</v>
      </c>
      <c r="J175" s="13" t="s">
        <v>564</v>
      </c>
    </row>
    <row r="176" spans="2:10">
      <c r="B176" s="346"/>
      <c r="C176" s="9" t="s">
        <v>157</v>
      </c>
      <c r="D176" s="13" t="s">
        <v>93</v>
      </c>
      <c r="E176" s="11">
        <v>1</v>
      </c>
      <c r="F176" s="9" t="s">
        <v>25</v>
      </c>
      <c r="G176" s="33">
        <v>76279.288126966436</v>
      </c>
      <c r="H176" s="33" t="s">
        <v>109</v>
      </c>
      <c r="I176" s="13">
        <v>30</v>
      </c>
      <c r="J176" s="13" t="s">
        <v>58</v>
      </c>
    </row>
    <row r="177" spans="2:10">
      <c r="B177" s="346"/>
      <c r="C177" s="9" t="s">
        <v>1059</v>
      </c>
      <c r="D177" s="13" t="s">
        <v>93</v>
      </c>
      <c r="E177" s="11">
        <v>1</v>
      </c>
      <c r="F177" s="9" t="s">
        <v>25</v>
      </c>
      <c r="G177" s="33">
        <v>124150.65108099999</v>
      </c>
      <c r="H177" s="33" t="s">
        <v>109</v>
      </c>
      <c r="I177" s="13">
        <v>20</v>
      </c>
      <c r="J177" s="13" t="s">
        <v>58</v>
      </c>
    </row>
    <row r="178" spans="2:10">
      <c r="B178" s="346"/>
      <c r="C178" s="9" t="s">
        <v>117</v>
      </c>
      <c r="D178" s="13" t="s">
        <v>93</v>
      </c>
      <c r="E178" s="11">
        <v>1</v>
      </c>
      <c r="F178" s="9" t="s">
        <v>25</v>
      </c>
      <c r="G178" s="33">
        <v>3920.4395019999997</v>
      </c>
      <c r="H178" s="13" t="s">
        <v>563</v>
      </c>
      <c r="I178" s="13">
        <v>1</v>
      </c>
      <c r="J178" s="13" t="s">
        <v>80</v>
      </c>
    </row>
    <row r="179" spans="2:10">
      <c r="B179" s="346"/>
      <c r="C179" s="9" t="s">
        <v>356</v>
      </c>
      <c r="D179" s="13" t="s">
        <v>124</v>
      </c>
      <c r="E179" s="11">
        <v>1</v>
      </c>
      <c r="F179" s="9" t="s">
        <v>25</v>
      </c>
      <c r="G179" s="33">
        <v>8296.5083333918828</v>
      </c>
      <c r="H179" s="33" t="s">
        <v>109</v>
      </c>
      <c r="I179" s="13">
        <v>100</v>
      </c>
      <c r="J179" s="13" t="s">
        <v>58</v>
      </c>
    </row>
    <row r="180" spans="2:10">
      <c r="C180" s="3"/>
      <c r="E180" s="2"/>
      <c r="F180" s="3"/>
      <c r="G180" s="28"/>
    </row>
    <row r="181" spans="2:10" ht="15" thickBot="1">
      <c r="C181" s="15" t="s">
        <v>164</v>
      </c>
      <c r="D181" s="3"/>
      <c r="E181" s="3"/>
      <c r="F181" s="3"/>
      <c r="G181" s="35">
        <f>SUM(G138:G179)</f>
        <v>20686873.689960949</v>
      </c>
    </row>
    <row r="182" spans="2:10">
      <c r="C182" s="1" t="s">
        <v>1031</v>
      </c>
      <c r="D182" s="3"/>
      <c r="E182" s="3"/>
      <c r="F182" s="3"/>
      <c r="G182" s="35">
        <v>9056</v>
      </c>
    </row>
    <row r="183" spans="2:10">
      <c r="C183" s="1" t="s">
        <v>1032</v>
      </c>
      <c r="D183" s="56"/>
      <c r="E183" s="19"/>
      <c r="F183" s="3"/>
      <c r="G183" s="19">
        <v>1190015.9571727542</v>
      </c>
    </row>
    <row r="184" spans="2:10">
      <c r="C184" t="s">
        <v>167</v>
      </c>
      <c r="E184" s="19"/>
      <c r="F184" s="19"/>
      <c r="G184" s="28"/>
    </row>
    <row r="185" spans="2:10">
      <c r="C185" s="3"/>
      <c r="D185" t="s">
        <v>1033</v>
      </c>
      <c r="E185" s="19"/>
      <c r="F185" s="3"/>
      <c r="G185" s="19">
        <v>1514128.585993415</v>
      </c>
    </row>
    <row r="186" spans="2:10">
      <c r="C186" s="3"/>
      <c r="D186" t="s">
        <v>302</v>
      </c>
      <c r="E186" s="19"/>
      <c r="F186" s="3"/>
      <c r="G186" s="19">
        <v>310708.94334666507</v>
      </c>
    </row>
    <row r="187" spans="2:10">
      <c r="C187" s="3"/>
      <c r="D187" t="s">
        <v>366</v>
      </c>
      <c r="E187" s="19"/>
      <c r="F187" s="3"/>
      <c r="G187" s="19">
        <v>44338.217143841735</v>
      </c>
    </row>
    <row r="188" spans="2:10">
      <c r="C188" s="3"/>
      <c r="D188" t="s">
        <v>169</v>
      </c>
      <c r="E188" s="19"/>
      <c r="F188" s="3"/>
      <c r="G188" s="19">
        <v>126805.75982408447</v>
      </c>
    </row>
    <row r="189" spans="2:10">
      <c r="C189" s="3"/>
      <c r="D189" t="s">
        <v>170</v>
      </c>
      <c r="E189" s="19"/>
      <c r="F189" s="3"/>
      <c r="G189" s="19">
        <v>733962.98264648928</v>
      </c>
    </row>
    <row r="190" spans="2:10">
      <c r="C190" s="3"/>
      <c r="D190" t="s">
        <v>171</v>
      </c>
      <c r="E190" s="19"/>
      <c r="F190" s="3"/>
      <c r="G190" s="19">
        <v>459604.8585898077</v>
      </c>
    </row>
    <row r="191" spans="2:10">
      <c r="C191" s="1" t="s">
        <v>1060</v>
      </c>
      <c r="F191" s="19"/>
      <c r="G191" s="19">
        <f>SUM(G185:G190)</f>
        <v>3189549.3475443032</v>
      </c>
    </row>
    <row r="192" spans="2:10">
      <c r="C192" s="1"/>
      <c r="F192" s="19"/>
      <c r="G192" s="19"/>
    </row>
    <row r="193" spans="2:10">
      <c r="C193" t="s">
        <v>174</v>
      </c>
      <c r="E193" s="19"/>
      <c r="F193" s="3"/>
      <c r="G193" s="19">
        <v>7743487.2049205415</v>
      </c>
    </row>
    <row r="194" spans="2:10">
      <c r="C194" s="3"/>
      <c r="E194" s="2"/>
      <c r="F194" s="3"/>
      <c r="G194" s="28"/>
    </row>
    <row r="195" spans="2:10">
      <c r="C195" s="1" t="s">
        <v>1035</v>
      </c>
      <c r="D195" s="3"/>
      <c r="E195" s="3"/>
      <c r="F195" s="3"/>
      <c r="G195" s="36">
        <f>G182+G183+G181+G191+G193</f>
        <v>32818982.199598547</v>
      </c>
    </row>
    <row r="196" spans="2:10">
      <c r="C196" s="3"/>
      <c r="E196" s="2"/>
      <c r="F196" s="3"/>
      <c r="G196" s="28"/>
    </row>
    <row r="199" spans="2:10" ht="18.5">
      <c r="C199" s="37" t="s">
        <v>11</v>
      </c>
      <c r="D199" t="s">
        <v>912</v>
      </c>
      <c r="E199" s="2"/>
      <c r="F199" s="3"/>
      <c r="G199" s="28"/>
      <c r="H199" s="28"/>
      <c r="I199" s="28"/>
    </row>
    <row r="200" spans="2:10" ht="18.5">
      <c r="C200" s="37" t="s">
        <v>13</v>
      </c>
      <c r="D200" s="95" t="s">
        <v>1061</v>
      </c>
      <c r="E200" s="2"/>
      <c r="F200" s="3"/>
      <c r="G200" s="28"/>
      <c r="H200" s="28"/>
      <c r="I200" s="28"/>
    </row>
    <row r="201" spans="2:10">
      <c r="C201" s="3"/>
      <c r="E201" s="2"/>
      <c r="F201" s="3"/>
      <c r="G201" s="28"/>
      <c r="H201" s="28"/>
      <c r="I201" s="28"/>
    </row>
    <row r="202" spans="2:10">
      <c r="B202" s="346" t="s">
        <v>1003</v>
      </c>
      <c r="C202" s="44" t="s">
        <v>15</v>
      </c>
      <c r="D202" s="44" t="s">
        <v>16</v>
      </c>
      <c r="E202" s="45" t="s">
        <v>17</v>
      </c>
      <c r="F202" s="44" t="s">
        <v>18</v>
      </c>
      <c r="G202" s="87" t="s">
        <v>19</v>
      </c>
      <c r="H202" s="47" t="s">
        <v>20</v>
      </c>
      <c r="I202" s="47" t="s">
        <v>21</v>
      </c>
      <c r="J202" s="47" t="s">
        <v>22</v>
      </c>
    </row>
    <row r="203" spans="2:10">
      <c r="B203" s="346"/>
      <c r="C203" s="294" t="s">
        <v>1062</v>
      </c>
      <c r="D203" s="288" t="s">
        <v>1043</v>
      </c>
      <c r="E203" s="292">
        <v>1</v>
      </c>
      <c r="F203" s="294" t="s">
        <v>25</v>
      </c>
      <c r="G203" s="327">
        <v>277259.60484351299</v>
      </c>
      <c r="H203" s="13" t="s">
        <v>629</v>
      </c>
      <c r="I203" s="13">
        <v>15840</v>
      </c>
      <c r="J203" s="13" t="s">
        <v>43</v>
      </c>
    </row>
    <row r="204" spans="2:10">
      <c r="B204" s="346"/>
      <c r="C204" s="295"/>
      <c r="D204" s="289"/>
      <c r="E204" s="293"/>
      <c r="F204" s="295"/>
      <c r="G204" s="329"/>
      <c r="H204" s="13" t="s">
        <v>1005</v>
      </c>
      <c r="I204" s="13">
        <v>20</v>
      </c>
      <c r="J204" s="13" t="s">
        <v>1006</v>
      </c>
    </row>
    <row r="205" spans="2:10">
      <c r="B205" s="346"/>
      <c r="C205" s="294" t="s">
        <v>1063</v>
      </c>
      <c r="D205" s="288" t="s">
        <v>1043</v>
      </c>
      <c r="E205" s="292">
        <v>1</v>
      </c>
      <c r="F205" s="294" t="s">
        <v>25</v>
      </c>
      <c r="G205" s="327">
        <v>1486278.1129999999</v>
      </c>
      <c r="H205" s="13" t="s">
        <v>629</v>
      </c>
      <c r="I205" s="13">
        <v>15840</v>
      </c>
      <c r="J205" s="13" t="s">
        <v>43</v>
      </c>
    </row>
    <row r="206" spans="2:10">
      <c r="B206" s="346"/>
      <c r="C206" s="295"/>
      <c r="D206" s="289"/>
      <c r="E206" s="293"/>
      <c r="F206" s="295"/>
      <c r="G206" s="329"/>
      <c r="H206" s="13" t="s">
        <v>1005</v>
      </c>
      <c r="I206" s="13">
        <v>20</v>
      </c>
      <c r="J206" s="13" t="s">
        <v>1006</v>
      </c>
    </row>
    <row r="207" spans="2:10">
      <c r="B207" s="346"/>
      <c r="C207" s="9" t="s">
        <v>131</v>
      </c>
      <c r="D207" s="13" t="s">
        <v>1045</v>
      </c>
      <c r="E207" s="11">
        <v>1</v>
      </c>
      <c r="F207" s="9"/>
      <c r="G207" s="33">
        <v>9449.2627140509521</v>
      </c>
      <c r="H207" s="33" t="s">
        <v>109</v>
      </c>
      <c r="I207" s="13">
        <v>50</v>
      </c>
      <c r="J207" s="13" t="s">
        <v>58</v>
      </c>
    </row>
    <row r="208" spans="2:10">
      <c r="B208" s="346"/>
      <c r="C208" s="9" t="s">
        <v>1064</v>
      </c>
      <c r="D208" s="13" t="s">
        <v>1045</v>
      </c>
      <c r="E208" s="11">
        <v>1</v>
      </c>
      <c r="F208" s="9" t="s">
        <v>25</v>
      </c>
      <c r="G208" s="33">
        <v>11715.685584999999</v>
      </c>
      <c r="H208" s="13" t="s">
        <v>79</v>
      </c>
      <c r="I208" s="13">
        <v>50</v>
      </c>
      <c r="J208" s="13" t="s">
        <v>80</v>
      </c>
    </row>
    <row r="209" spans="2:10">
      <c r="B209" s="346"/>
      <c r="C209" s="9" t="s">
        <v>134</v>
      </c>
      <c r="D209" s="13" t="s">
        <v>1045</v>
      </c>
      <c r="E209" s="11">
        <v>1</v>
      </c>
      <c r="F209" s="9" t="s">
        <v>25</v>
      </c>
      <c r="G209" s="33">
        <v>7596.7251420000002</v>
      </c>
      <c r="H209" s="13" t="s">
        <v>79</v>
      </c>
      <c r="I209" s="13">
        <v>50</v>
      </c>
      <c r="J209" s="13" t="s">
        <v>80</v>
      </c>
    </row>
    <row r="210" spans="2:10">
      <c r="B210" s="346"/>
      <c r="C210" s="9" t="s">
        <v>132</v>
      </c>
      <c r="D210" s="13" t="s">
        <v>1045</v>
      </c>
      <c r="E210" s="11">
        <v>1</v>
      </c>
      <c r="F210" s="9" t="s">
        <v>25</v>
      </c>
      <c r="G210" s="33">
        <v>5138.3290888556348</v>
      </c>
      <c r="H210" s="33" t="s">
        <v>109</v>
      </c>
      <c r="I210" s="13">
        <v>50</v>
      </c>
      <c r="J210" s="13" t="s">
        <v>58</v>
      </c>
    </row>
    <row r="211" spans="2:10">
      <c r="B211" s="346"/>
      <c r="C211" s="9" t="s">
        <v>567</v>
      </c>
      <c r="D211" s="13" t="s">
        <v>124</v>
      </c>
      <c r="E211" s="11">
        <v>1</v>
      </c>
      <c r="F211" s="9" t="s">
        <v>25</v>
      </c>
      <c r="G211" s="33">
        <v>235323.26845264304</v>
      </c>
      <c r="H211" s="33" t="s">
        <v>568</v>
      </c>
      <c r="I211" s="13">
        <v>222</v>
      </c>
      <c r="J211" s="13" t="s">
        <v>27</v>
      </c>
    </row>
    <row r="212" spans="2:10">
      <c r="B212" s="346"/>
      <c r="C212" s="9" t="s">
        <v>28</v>
      </c>
      <c r="D212" s="13" t="s">
        <v>24</v>
      </c>
      <c r="E212" s="11">
        <v>2</v>
      </c>
      <c r="F212" s="9" t="s">
        <v>25</v>
      </c>
      <c r="G212" s="33">
        <v>83946.00802002674</v>
      </c>
      <c r="H212" s="33" t="s">
        <v>604</v>
      </c>
      <c r="I212" s="33">
        <v>12</v>
      </c>
      <c r="J212" s="13" t="s">
        <v>27</v>
      </c>
    </row>
    <row r="213" spans="2:10">
      <c r="B213" s="346"/>
      <c r="C213" s="294" t="s">
        <v>1065</v>
      </c>
      <c r="D213" s="288" t="s">
        <v>1016</v>
      </c>
      <c r="E213" s="292">
        <v>2</v>
      </c>
      <c r="F213" s="294" t="s">
        <v>25</v>
      </c>
      <c r="G213" s="327">
        <v>119170</v>
      </c>
      <c r="H213" s="13" t="s">
        <v>79</v>
      </c>
      <c r="I213" s="13">
        <v>100</v>
      </c>
      <c r="J213" s="13" t="s">
        <v>80</v>
      </c>
    </row>
    <row r="214" spans="2:10">
      <c r="B214" s="346"/>
      <c r="C214" s="295"/>
      <c r="D214" s="289"/>
      <c r="E214" s="293"/>
      <c r="F214" s="295"/>
      <c r="G214" s="329"/>
      <c r="H214" s="13" t="s">
        <v>68</v>
      </c>
      <c r="I214" s="13">
        <v>300</v>
      </c>
      <c r="J214" s="13" t="s">
        <v>69</v>
      </c>
    </row>
    <row r="215" spans="2:10">
      <c r="B215" s="346"/>
      <c r="C215" s="9" t="s">
        <v>1017</v>
      </c>
      <c r="D215" s="13" t="s">
        <v>24</v>
      </c>
      <c r="E215" s="11">
        <v>1</v>
      </c>
      <c r="F215" s="9" t="s">
        <v>25</v>
      </c>
      <c r="G215" s="33">
        <v>160842.74261218912</v>
      </c>
      <c r="H215" s="33" t="s">
        <v>604</v>
      </c>
      <c r="I215" s="33">
        <v>18</v>
      </c>
      <c r="J215" s="13" t="s">
        <v>27</v>
      </c>
    </row>
    <row r="216" spans="2:10">
      <c r="B216" s="346"/>
      <c r="C216" s="294" t="s">
        <v>1015</v>
      </c>
      <c r="D216" s="288" t="s">
        <v>1016</v>
      </c>
      <c r="E216" s="292">
        <v>2</v>
      </c>
      <c r="F216" s="294" t="s">
        <v>25</v>
      </c>
      <c r="G216" s="327">
        <v>50640.5</v>
      </c>
      <c r="H216" s="13" t="s">
        <v>79</v>
      </c>
      <c r="I216" s="13">
        <v>50</v>
      </c>
      <c r="J216" s="13" t="s">
        <v>80</v>
      </c>
    </row>
    <row r="217" spans="2:10">
      <c r="B217" s="346"/>
      <c r="C217" s="295"/>
      <c r="D217" s="289"/>
      <c r="E217" s="293"/>
      <c r="F217" s="295"/>
      <c r="G217" s="329"/>
      <c r="H217" s="13" t="s">
        <v>68</v>
      </c>
      <c r="I217" s="13">
        <v>225</v>
      </c>
      <c r="J217" s="13" t="s">
        <v>69</v>
      </c>
    </row>
    <row r="218" spans="2:10">
      <c r="B218" s="346"/>
      <c r="C218" s="9" t="s">
        <v>143</v>
      </c>
      <c r="D218" s="13" t="s">
        <v>124</v>
      </c>
      <c r="E218" s="11">
        <v>1</v>
      </c>
      <c r="F218" s="9" t="s">
        <v>25</v>
      </c>
      <c r="G218" s="33">
        <v>60000</v>
      </c>
      <c r="H218" s="33" t="s">
        <v>385</v>
      </c>
      <c r="I218" s="13">
        <v>2</v>
      </c>
      <c r="J218" s="13" t="s">
        <v>564</v>
      </c>
    </row>
    <row r="219" spans="2:10">
      <c r="B219" s="346"/>
      <c r="C219" s="9" t="s">
        <v>140</v>
      </c>
      <c r="D219" s="13" t="s">
        <v>124</v>
      </c>
      <c r="E219" s="11">
        <v>1</v>
      </c>
      <c r="F219" s="9" t="s">
        <v>25</v>
      </c>
      <c r="G219" s="33">
        <v>27286.085161999999</v>
      </c>
      <c r="H219" s="33" t="s">
        <v>385</v>
      </c>
      <c r="I219" s="13">
        <v>2</v>
      </c>
      <c r="J219" s="13" t="s">
        <v>564</v>
      </c>
    </row>
    <row r="220" spans="2:10">
      <c r="B220" s="346"/>
      <c r="C220" s="9" t="s">
        <v>832</v>
      </c>
      <c r="D220" s="13" t="s">
        <v>831</v>
      </c>
      <c r="E220" s="11">
        <v>1</v>
      </c>
      <c r="F220" s="9" t="s">
        <v>25</v>
      </c>
      <c r="G220" s="33">
        <v>183472.09726292081</v>
      </c>
      <c r="H220" s="13" t="s">
        <v>629</v>
      </c>
      <c r="I220" s="13">
        <v>15840</v>
      </c>
      <c r="J220" s="13" t="s">
        <v>43</v>
      </c>
    </row>
    <row r="221" spans="2:10">
      <c r="B221" s="346"/>
      <c r="C221" s="9" t="s">
        <v>830</v>
      </c>
      <c r="D221" s="13" t="s">
        <v>831</v>
      </c>
      <c r="E221" s="11">
        <v>1</v>
      </c>
      <c r="F221" s="9" t="s">
        <v>25</v>
      </c>
      <c r="G221" s="33">
        <v>811251.23621780472</v>
      </c>
      <c r="H221" s="13" t="s">
        <v>629</v>
      </c>
      <c r="I221" s="13">
        <v>15840</v>
      </c>
      <c r="J221" s="13" t="s">
        <v>43</v>
      </c>
    </row>
    <row r="222" spans="2:10">
      <c r="B222" s="346"/>
      <c r="C222" s="9" t="s">
        <v>1047</v>
      </c>
      <c r="D222" s="13" t="s">
        <v>24</v>
      </c>
      <c r="E222" s="11">
        <v>1</v>
      </c>
      <c r="F222" s="9" t="s">
        <v>25</v>
      </c>
      <c r="G222" s="33">
        <v>154091.69031996353</v>
      </c>
      <c r="H222" s="33" t="s">
        <v>604</v>
      </c>
      <c r="I222" s="33">
        <v>12</v>
      </c>
      <c r="J222" s="13" t="s">
        <v>27</v>
      </c>
    </row>
    <row r="223" spans="2:10">
      <c r="B223" s="346"/>
      <c r="C223" s="9" t="s">
        <v>1019</v>
      </c>
      <c r="D223" s="13" t="s">
        <v>831</v>
      </c>
      <c r="E223" s="11">
        <v>3</v>
      </c>
      <c r="F223" s="9" t="s">
        <v>25</v>
      </c>
      <c r="G223" s="33">
        <v>1522552.23609</v>
      </c>
      <c r="H223" s="33" t="s">
        <v>626</v>
      </c>
      <c r="I223" s="13">
        <v>2010</v>
      </c>
      <c r="J223" s="13" t="s">
        <v>38</v>
      </c>
    </row>
    <row r="224" spans="2:10">
      <c r="B224" s="346"/>
      <c r="C224" s="9" t="s">
        <v>1020</v>
      </c>
      <c r="D224" s="13" t="s">
        <v>831</v>
      </c>
      <c r="E224" s="11">
        <v>3</v>
      </c>
      <c r="F224" s="9" t="s">
        <v>25</v>
      </c>
      <c r="G224" s="33">
        <v>874058.05964748398</v>
      </c>
      <c r="H224" s="33" t="s">
        <v>626</v>
      </c>
      <c r="I224" s="13">
        <v>2010</v>
      </c>
      <c r="J224" s="13" t="s">
        <v>38</v>
      </c>
    </row>
    <row r="225" spans="2:10">
      <c r="B225" s="346"/>
      <c r="C225" s="9" t="s">
        <v>1066</v>
      </c>
      <c r="D225" s="13" t="s">
        <v>837</v>
      </c>
      <c r="E225" s="11">
        <v>6</v>
      </c>
      <c r="F225" s="9" t="s">
        <v>25</v>
      </c>
      <c r="G225" s="33">
        <v>98970.094284000006</v>
      </c>
      <c r="H225" s="33" t="s">
        <v>385</v>
      </c>
      <c r="I225" s="13">
        <v>1</v>
      </c>
      <c r="J225" s="13" t="s">
        <v>65</v>
      </c>
    </row>
    <row r="226" spans="2:10">
      <c r="B226" s="346"/>
      <c r="C226" s="9" t="s">
        <v>47</v>
      </c>
      <c r="D226" s="13" t="s">
        <v>48</v>
      </c>
      <c r="E226" s="11">
        <v>1</v>
      </c>
      <c r="F226" s="9" t="s">
        <v>25</v>
      </c>
      <c r="G226" s="33">
        <v>133611.31857964545</v>
      </c>
      <c r="H226" s="33" t="s">
        <v>626</v>
      </c>
      <c r="I226" s="13">
        <v>252</v>
      </c>
      <c r="J226" s="13" t="s">
        <v>38</v>
      </c>
    </row>
    <row r="227" spans="2:10">
      <c r="B227" s="346"/>
      <c r="C227" s="9" t="s">
        <v>49</v>
      </c>
      <c r="D227" s="13" t="s">
        <v>48</v>
      </c>
      <c r="E227" s="11">
        <v>1</v>
      </c>
      <c r="F227" s="9" t="s">
        <v>25</v>
      </c>
      <c r="G227" s="33">
        <v>356282.7647</v>
      </c>
      <c r="H227" s="33" t="s">
        <v>626</v>
      </c>
      <c r="I227" s="13">
        <v>252</v>
      </c>
      <c r="J227" s="13" t="s">
        <v>38</v>
      </c>
    </row>
    <row r="228" spans="2:10">
      <c r="B228" s="346"/>
      <c r="C228" s="9" t="s">
        <v>35</v>
      </c>
      <c r="D228" s="13" t="s">
        <v>45</v>
      </c>
      <c r="E228" s="11">
        <v>1</v>
      </c>
      <c r="F228" s="9" t="s">
        <v>25</v>
      </c>
      <c r="G228" s="33">
        <v>4976780.8648049999</v>
      </c>
      <c r="H228" s="33" t="s">
        <v>626</v>
      </c>
      <c r="I228" s="13">
        <v>15840</v>
      </c>
      <c r="J228" s="13" t="s">
        <v>38</v>
      </c>
    </row>
    <row r="229" spans="2:10">
      <c r="B229" s="346"/>
      <c r="C229" s="9" t="s">
        <v>39</v>
      </c>
      <c r="D229" s="13" t="s">
        <v>45</v>
      </c>
      <c r="E229" s="11">
        <v>1</v>
      </c>
      <c r="F229" s="9" t="s">
        <v>25</v>
      </c>
      <c r="G229" s="33">
        <v>2163682.167498304</v>
      </c>
      <c r="H229" s="33" t="s">
        <v>626</v>
      </c>
      <c r="I229" s="13">
        <v>15840</v>
      </c>
      <c r="J229" s="13" t="s">
        <v>38</v>
      </c>
    </row>
    <row r="230" spans="2:10">
      <c r="B230" s="346"/>
      <c r="C230" s="294" t="s">
        <v>1021</v>
      </c>
      <c r="D230" s="288" t="s">
        <v>1016</v>
      </c>
      <c r="E230" s="292">
        <v>1</v>
      </c>
      <c r="F230" s="294" t="s">
        <v>25</v>
      </c>
      <c r="G230" s="327">
        <v>168195.80000000002</v>
      </c>
      <c r="H230" s="13" t="s">
        <v>79</v>
      </c>
      <c r="I230" s="13">
        <v>100</v>
      </c>
      <c r="J230" s="13" t="s">
        <v>80</v>
      </c>
    </row>
    <row r="231" spans="2:10">
      <c r="B231" s="346"/>
      <c r="C231" s="295"/>
      <c r="D231" s="289"/>
      <c r="E231" s="293"/>
      <c r="F231" s="295"/>
      <c r="G231" s="329"/>
      <c r="H231" s="13" t="s">
        <v>68</v>
      </c>
      <c r="I231" s="13">
        <v>400</v>
      </c>
      <c r="J231" s="13" t="s">
        <v>69</v>
      </c>
    </row>
    <row r="232" spans="2:10">
      <c r="B232" s="346"/>
      <c r="C232" s="294" t="s">
        <v>1022</v>
      </c>
      <c r="D232" s="288" t="s">
        <v>851</v>
      </c>
      <c r="E232" s="292">
        <v>1</v>
      </c>
      <c r="F232" s="294" t="s">
        <v>25</v>
      </c>
      <c r="G232" s="327">
        <v>168195.80000000002</v>
      </c>
      <c r="H232" s="13" t="s">
        <v>79</v>
      </c>
      <c r="I232" s="13">
        <v>100</v>
      </c>
      <c r="J232" s="13" t="s">
        <v>80</v>
      </c>
    </row>
    <row r="233" spans="2:10">
      <c r="B233" s="346"/>
      <c r="C233" s="295"/>
      <c r="D233" s="289"/>
      <c r="E233" s="293"/>
      <c r="F233" s="295"/>
      <c r="G233" s="329"/>
      <c r="H233" s="13" t="s">
        <v>68</v>
      </c>
      <c r="I233" s="13">
        <v>400</v>
      </c>
      <c r="J233" s="13" t="s">
        <v>69</v>
      </c>
    </row>
    <row r="234" spans="2:10">
      <c r="B234" s="346"/>
      <c r="C234" s="294" t="s">
        <v>1054</v>
      </c>
      <c r="D234" s="288" t="s">
        <v>837</v>
      </c>
      <c r="E234" s="292">
        <v>1</v>
      </c>
      <c r="F234" s="294" t="s">
        <v>25</v>
      </c>
      <c r="G234" s="327">
        <v>209018.80000000002</v>
      </c>
      <c r="H234" s="13" t="s">
        <v>79</v>
      </c>
      <c r="I234" s="13">
        <v>100</v>
      </c>
      <c r="J234" s="13" t="s">
        <v>80</v>
      </c>
    </row>
    <row r="235" spans="2:10">
      <c r="B235" s="346"/>
      <c r="C235" s="295"/>
      <c r="D235" s="289"/>
      <c r="E235" s="293"/>
      <c r="F235" s="295"/>
      <c r="G235" s="329"/>
      <c r="H235" s="13" t="s">
        <v>68</v>
      </c>
      <c r="I235" s="13">
        <v>500</v>
      </c>
      <c r="J235" s="13" t="s">
        <v>69</v>
      </c>
    </row>
    <row r="236" spans="2:10">
      <c r="B236" s="346"/>
      <c r="C236" s="9" t="s">
        <v>1067</v>
      </c>
      <c r="D236" s="13" t="s">
        <v>93</v>
      </c>
      <c r="E236" s="11">
        <v>1</v>
      </c>
      <c r="F236" s="9" t="s">
        <v>25</v>
      </c>
      <c r="G236" s="33">
        <v>178114.768541</v>
      </c>
      <c r="H236" s="33" t="s">
        <v>109</v>
      </c>
      <c r="I236" s="13">
        <v>30</v>
      </c>
      <c r="J236" s="13" t="s">
        <v>58</v>
      </c>
    </row>
    <row r="237" spans="2:10">
      <c r="B237" s="346"/>
      <c r="C237" s="9" t="s">
        <v>1030</v>
      </c>
      <c r="D237" s="13" t="s">
        <v>93</v>
      </c>
      <c r="E237" s="11">
        <v>1</v>
      </c>
      <c r="F237" s="9" t="s">
        <v>25</v>
      </c>
      <c r="G237" s="33">
        <v>48280.703234249981</v>
      </c>
      <c r="H237" s="13" t="s">
        <v>79</v>
      </c>
      <c r="I237" s="13">
        <v>100</v>
      </c>
      <c r="J237" s="13" t="s">
        <v>80</v>
      </c>
    </row>
    <row r="238" spans="2:10">
      <c r="B238" s="346"/>
      <c r="C238" s="9" t="s">
        <v>157</v>
      </c>
      <c r="D238" s="13" t="s">
        <v>93</v>
      </c>
      <c r="E238" s="11">
        <v>1</v>
      </c>
      <c r="F238" s="9" t="s">
        <v>25</v>
      </c>
      <c r="G238" s="33">
        <v>51982.739882304479</v>
      </c>
      <c r="H238" s="33" t="s">
        <v>109</v>
      </c>
      <c r="I238" s="13">
        <v>20</v>
      </c>
      <c r="J238" s="13" t="s">
        <v>58</v>
      </c>
    </row>
    <row r="239" spans="2:10">
      <c r="B239" s="346"/>
      <c r="C239" s="9" t="s">
        <v>356</v>
      </c>
      <c r="D239" s="13" t="s">
        <v>93</v>
      </c>
      <c r="E239" s="11">
        <v>1</v>
      </c>
      <c r="F239" s="9" t="s">
        <v>25</v>
      </c>
      <c r="G239" s="33">
        <v>48401.244099999996</v>
      </c>
      <c r="H239" s="33" t="s">
        <v>109</v>
      </c>
      <c r="I239" s="13">
        <v>500</v>
      </c>
      <c r="J239" s="13" t="s">
        <v>58</v>
      </c>
    </row>
    <row r="240" spans="2:10">
      <c r="B240" s="346"/>
      <c r="C240" s="9" t="s">
        <v>89</v>
      </c>
      <c r="D240" s="13" t="s">
        <v>93</v>
      </c>
      <c r="E240" s="11">
        <v>1</v>
      </c>
      <c r="F240" s="9" t="s">
        <v>25</v>
      </c>
      <c r="G240" s="33">
        <v>23646.375469365099</v>
      </c>
      <c r="H240" s="13" t="s">
        <v>592</v>
      </c>
      <c r="I240" s="13">
        <v>222</v>
      </c>
      <c r="J240" s="13" t="s">
        <v>27</v>
      </c>
    </row>
    <row r="241" spans="2:10">
      <c r="B241" s="346"/>
      <c r="C241" s="9" t="s">
        <v>1028</v>
      </c>
      <c r="D241" s="13" t="s">
        <v>93</v>
      </c>
      <c r="E241" s="11">
        <v>1</v>
      </c>
      <c r="F241" s="9" t="s">
        <v>25</v>
      </c>
      <c r="G241" s="33">
        <v>31738.662866100978</v>
      </c>
      <c r="H241" s="13" t="s">
        <v>1029</v>
      </c>
      <c r="I241" s="13">
        <v>222</v>
      </c>
      <c r="J241" s="13" t="s">
        <v>27</v>
      </c>
    </row>
    <row r="242" spans="2:10">
      <c r="B242" s="346"/>
      <c r="C242" s="9" t="s">
        <v>117</v>
      </c>
      <c r="D242" s="13" t="s">
        <v>93</v>
      </c>
      <c r="E242" s="11">
        <v>1</v>
      </c>
      <c r="F242" s="9" t="s">
        <v>25</v>
      </c>
      <c r="G242" s="33">
        <v>3920.4395019999997</v>
      </c>
      <c r="H242" s="13" t="s">
        <v>563</v>
      </c>
      <c r="I242" s="13">
        <v>1</v>
      </c>
      <c r="J242" s="13" t="s">
        <v>80</v>
      </c>
    </row>
    <row r="243" spans="2:10">
      <c r="B243" s="346"/>
      <c r="C243" s="9" t="s">
        <v>1068</v>
      </c>
      <c r="D243" s="13" t="s">
        <v>93</v>
      </c>
      <c r="E243" s="11">
        <v>1</v>
      </c>
      <c r="F243" s="9" t="s">
        <v>25</v>
      </c>
      <c r="G243" s="33">
        <v>19549.175753142757</v>
      </c>
      <c r="H243" s="13" t="s">
        <v>321</v>
      </c>
      <c r="I243" s="97">
        <v>3</v>
      </c>
      <c r="J243" s="13" t="s">
        <v>564</v>
      </c>
    </row>
    <row r="244" spans="2:10">
      <c r="C244" s="3"/>
      <c r="E244" s="2"/>
      <c r="F244" s="3"/>
      <c r="G244" s="28"/>
      <c r="H244" s="28"/>
      <c r="I244" s="28"/>
    </row>
    <row r="245" spans="2:10" ht="15" thickBot="1">
      <c r="C245" s="15" t="s">
        <v>164</v>
      </c>
      <c r="D245" s="3"/>
      <c r="E245" s="3"/>
      <c r="F245" s="3"/>
      <c r="G245" s="35">
        <f>SUM(G203:G243)</f>
        <v>14760443.363373566</v>
      </c>
      <c r="H245" s="28"/>
      <c r="I245" s="28"/>
    </row>
    <row r="246" spans="2:10">
      <c r="C246" s="1" t="s">
        <v>1031</v>
      </c>
      <c r="D246" s="3"/>
      <c r="E246" s="3"/>
      <c r="F246" s="3"/>
      <c r="G246" s="35">
        <v>9056</v>
      </c>
      <c r="H246" s="28"/>
      <c r="I246" s="28"/>
    </row>
    <row r="247" spans="2:10">
      <c r="C247" s="1" t="s">
        <v>1032</v>
      </c>
      <c r="D247" s="3"/>
      <c r="E247" s="3"/>
      <c r="F247" s="3"/>
      <c r="G247" s="35">
        <v>849246.21</v>
      </c>
      <c r="H247" s="28"/>
      <c r="I247" s="28"/>
    </row>
    <row r="248" spans="2:10">
      <c r="C248" t="s">
        <v>167</v>
      </c>
      <c r="E248" s="2"/>
      <c r="F248" s="3"/>
      <c r="G248" s="28"/>
      <c r="H248" s="28"/>
      <c r="I248" s="28"/>
    </row>
    <row r="249" spans="2:10">
      <c r="C249" s="3"/>
      <c r="D249" t="s">
        <v>302</v>
      </c>
      <c r="E249" s="56"/>
      <c r="F249" s="19"/>
      <c r="G249" s="19">
        <v>221735.17255323177</v>
      </c>
      <c r="H249" s="28"/>
      <c r="I249" s="28"/>
    </row>
    <row r="250" spans="2:10">
      <c r="C250" s="3"/>
      <c r="D250" t="s">
        <v>168</v>
      </c>
      <c r="E250" s="56"/>
      <c r="F250" s="19"/>
      <c r="G250" s="19">
        <v>418582.38145737018</v>
      </c>
      <c r="H250" s="28"/>
      <c r="I250" s="28"/>
    </row>
    <row r="251" spans="2:10">
      <c r="C251" s="3"/>
      <c r="D251" t="s">
        <v>366</v>
      </c>
      <c r="E251" s="56"/>
      <c r="F251" s="19"/>
      <c r="G251" s="19">
        <v>31641.645467936702</v>
      </c>
      <c r="H251" s="28"/>
      <c r="I251" s="28"/>
    </row>
    <row r="252" spans="2:10">
      <c r="C252" s="3"/>
      <c r="D252" t="s">
        <v>169</v>
      </c>
      <c r="E252" s="56"/>
      <c r="F252" s="19"/>
      <c r="G252" s="19">
        <v>90494.006166941661</v>
      </c>
      <c r="H252" s="28"/>
      <c r="I252" s="28"/>
    </row>
    <row r="253" spans="2:10">
      <c r="C253" s="3"/>
      <c r="D253" t="s">
        <v>170</v>
      </c>
      <c r="E253" s="56"/>
      <c r="F253" s="19"/>
      <c r="G253" s="19">
        <v>523787.33245288406</v>
      </c>
      <c r="H253" s="28"/>
      <c r="I253" s="28"/>
    </row>
    <row r="254" spans="2:10">
      <c r="C254" s="3"/>
      <c r="D254" t="s">
        <v>171</v>
      </c>
      <c r="E254" s="56"/>
      <c r="F254" s="19"/>
      <c r="G254" s="19">
        <v>327993.65711211844</v>
      </c>
      <c r="H254" s="28"/>
      <c r="I254" s="28"/>
    </row>
    <row r="255" spans="2:10">
      <c r="C255" s="3"/>
      <c r="D255" t="s">
        <v>172</v>
      </c>
      <c r="E255" s="56"/>
      <c r="F255" s="19"/>
      <c r="G255" s="19">
        <v>394551.00732391205</v>
      </c>
      <c r="H255" s="28"/>
      <c r="I255" s="28"/>
    </row>
    <row r="256" spans="2:10">
      <c r="C256" s="1" t="s">
        <v>1069</v>
      </c>
      <c r="F256" s="19"/>
      <c r="G256" s="19">
        <f>SUM(G249:G255)</f>
        <v>2008785.202534395</v>
      </c>
      <c r="H256" s="28"/>
      <c r="I256" s="28"/>
    </row>
    <row r="257" spans="2:10">
      <c r="C257" s="3"/>
      <c r="E257" s="2"/>
      <c r="F257" s="3"/>
      <c r="G257" s="28"/>
      <c r="H257" s="28"/>
      <c r="I257" s="28"/>
    </row>
    <row r="258" spans="2:10">
      <c r="C258" s="1" t="s">
        <v>174</v>
      </c>
      <c r="F258" s="19"/>
      <c r="G258" s="19">
        <v>5443504.0693249684</v>
      </c>
      <c r="H258" s="28"/>
      <c r="I258" s="28"/>
    </row>
    <row r="259" spans="2:10">
      <c r="C259" s="3"/>
      <c r="E259" s="2"/>
      <c r="F259" s="3"/>
      <c r="G259" s="28"/>
      <c r="H259" s="28"/>
      <c r="I259" s="28"/>
    </row>
    <row r="260" spans="2:10">
      <c r="C260" s="1" t="s">
        <v>1035</v>
      </c>
      <c r="D260" s="3"/>
      <c r="E260" s="3"/>
      <c r="F260" s="3"/>
      <c r="G260" s="36">
        <f>G247+G245+G246+G256+G258</f>
        <v>23071034.845232934</v>
      </c>
      <c r="H260" s="28"/>
      <c r="I260" s="28"/>
    </row>
    <row r="261" spans="2:10">
      <c r="C261" s="3"/>
      <c r="D261" s="3"/>
      <c r="E261" s="3"/>
      <c r="F261" s="3"/>
      <c r="G261" s="35"/>
      <c r="H261" s="28"/>
      <c r="I261" s="28"/>
    </row>
    <row r="264" spans="2:10" ht="18.5">
      <c r="C264" s="37" t="s">
        <v>11</v>
      </c>
      <c r="D264" s="3" t="s">
        <v>917</v>
      </c>
      <c r="E264" s="3"/>
      <c r="F264" s="3"/>
      <c r="G264" s="35"/>
    </row>
    <row r="265" spans="2:10" ht="18.5">
      <c r="C265" s="37" t="s">
        <v>13</v>
      </c>
      <c r="D265" s="98" t="s">
        <v>1070</v>
      </c>
      <c r="E265" s="3"/>
      <c r="F265" s="3"/>
      <c r="G265" s="35"/>
    </row>
    <row r="266" spans="2:10">
      <c r="C266" s="3"/>
      <c r="D266" s="3"/>
      <c r="E266" s="3"/>
      <c r="F266" s="3"/>
      <c r="G266" s="35"/>
    </row>
    <row r="267" spans="2:10">
      <c r="C267" s="3"/>
      <c r="D267" s="3"/>
      <c r="E267" s="3"/>
      <c r="F267" s="3"/>
      <c r="G267" s="35"/>
    </row>
    <row r="268" spans="2:10">
      <c r="C268" s="3"/>
      <c r="D268" s="3"/>
      <c r="E268" s="3"/>
      <c r="F268" s="3"/>
      <c r="G268" s="35"/>
    </row>
    <row r="269" spans="2:10">
      <c r="B269" s="346" t="s">
        <v>1003</v>
      </c>
      <c r="C269" s="44" t="s">
        <v>15</v>
      </c>
      <c r="D269" s="44" t="s">
        <v>16</v>
      </c>
      <c r="E269" s="44" t="s">
        <v>17</v>
      </c>
      <c r="F269" s="44" t="s">
        <v>18</v>
      </c>
      <c r="G269" s="87" t="s">
        <v>19</v>
      </c>
      <c r="H269" s="47" t="s">
        <v>20</v>
      </c>
      <c r="I269" s="47" t="s">
        <v>21</v>
      </c>
      <c r="J269" s="47" t="s">
        <v>22</v>
      </c>
    </row>
    <row r="270" spans="2:10">
      <c r="B270" s="346"/>
      <c r="C270" s="294" t="s">
        <v>1062</v>
      </c>
      <c r="D270" s="294" t="s">
        <v>1043</v>
      </c>
      <c r="E270" s="294">
        <v>1</v>
      </c>
      <c r="F270" s="294" t="s">
        <v>25</v>
      </c>
      <c r="G270" s="357">
        <v>287594.90862716245</v>
      </c>
      <c r="H270" s="13" t="s">
        <v>629</v>
      </c>
      <c r="I270" s="13">
        <v>11356</v>
      </c>
      <c r="J270" s="13" t="s">
        <v>43</v>
      </c>
    </row>
    <row r="271" spans="2:10">
      <c r="B271" s="346"/>
      <c r="C271" s="295"/>
      <c r="D271" s="295"/>
      <c r="E271" s="295"/>
      <c r="F271" s="295"/>
      <c r="G271" s="358"/>
      <c r="H271" s="13" t="s">
        <v>1005</v>
      </c>
      <c r="I271" s="13">
        <v>40</v>
      </c>
      <c r="J271" s="13" t="s">
        <v>1006</v>
      </c>
    </row>
    <row r="272" spans="2:10">
      <c r="B272" s="346"/>
      <c r="C272" s="294" t="s">
        <v>1063</v>
      </c>
      <c r="D272" s="294" t="s">
        <v>1043</v>
      </c>
      <c r="E272" s="294">
        <v>1</v>
      </c>
      <c r="F272" s="294" t="s">
        <v>25</v>
      </c>
      <c r="G272" s="357">
        <v>1947252.0862529906</v>
      </c>
      <c r="H272" s="13" t="s">
        <v>629</v>
      </c>
      <c r="I272" s="13">
        <v>11356</v>
      </c>
      <c r="J272" s="13" t="s">
        <v>43</v>
      </c>
    </row>
    <row r="273" spans="2:10">
      <c r="B273" s="346"/>
      <c r="C273" s="295"/>
      <c r="D273" s="295"/>
      <c r="E273" s="295"/>
      <c r="F273" s="295"/>
      <c r="G273" s="358"/>
      <c r="H273" s="13" t="s">
        <v>1005</v>
      </c>
      <c r="I273" s="13">
        <v>40</v>
      </c>
      <c r="J273" s="13" t="s">
        <v>1006</v>
      </c>
    </row>
    <row r="274" spans="2:10">
      <c r="B274" s="346"/>
      <c r="C274" s="9" t="s">
        <v>131</v>
      </c>
      <c r="D274" s="9" t="s">
        <v>1045</v>
      </c>
      <c r="E274" s="9">
        <v>1</v>
      </c>
      <c r="F274" s="9"/>
      <c r="G274" s="99">
        <v>9449.2627140509521</v>
      </c>
      <c r="H274" s="13" t="s">
        <v>109</v>
      </c>
      <c r="I274" s="13">
        <v>50</v>
      </c>
      <c r="J274" s="13" t="s">
        <v>58</v>
      </c>
    </row>
    <row r="275" spans="2:10">
      <c r="B275" s="346"/>
      <c r="C275" s="9" t="s">
        <v>1064</v>
      </c>
      <c r="D275" s="9" t="s">
        <v>1045</v>
      </c>
      <c r="E275" s="9">
        <v>1</v>
      </c>
      <c r="F275" s="9" t="s">
        <v>25</v>
      </c>
      <c r="G275" s="99">
        <v>11715.685584999999</v>
      </c>
      <c r="H275" s="13" t="s">
        <v>79</v>
      </c>
      <c r="I275" s="13">
        <v>50</v>
      </c>
      <c r="J275" s="13" t="s">
        <v>80</v>
      </c>
    </row>
    <row r="276" spans="2:10">
      <c r="B276" s="346"/>
      <c r="C276" s="9" t="s">
        <v>134</v>
      </c>
      <c r="D276" s="9" t="s">
        <v>1045</v>
      </c>
      <c r="E276" s="9">
        <v>1</v>
      </c>
      <c r="F276" s="9" t="s">
        <v>25</v>
      </c>
      <c r="G276" s="99">
        <v>7596.7251420000002</v>
      </c>
      <c r="H276" s="13" t="s">
        <v>79</v>
      </c>
      <c r="I276" s="13">
        <v>50</v>
      </c>
      <c r="J276" s="13" t="s">
        <v>80</v>
      </c>
    </row>
    <row r="277" spans="2:10">
      <c r="B277" s="346"/>
      <c r="C277" s="9" t="s">
        <v>132</v>
      </c>
      <c r="D277" s="9" t="s">
        <v>1045</v>
      </c>
      <c r="E277" s="9">
        <v>1</v>
      </c>
      <c r="F277" s="9" t="s">
        <v>25</v>
      </c>
      <c r="G277" s="99">
        <v>5138.3290888556348</v>
      </c>
      <c r="H277" s="13" t="s">
        <v>109</v>
      </c>
      <c r="I277" s="13">
        <v>50</v>
      </c>
      <c r="J277" s="13" t="s">
        <v>58</v>
      </c>
    </row>
    <row r="278" spans="2:10">
      <c r="B278" s="346"/>
      <c r="C278" s="9" t="s">
        <v>567</v>
      </c>
      <c r="D278" s="9" t="s">
        <v>124</v>
      </c>
      <c r="E278" s="9">
        <v>1</v>
      </c>
      <c r="F278" s="9" t="s">
        <v>25</v>
      </c>
      <c r="G278" s="99">
        <v>237142.25171801579</v>
      </c>
      <c r="H278" s="13" t="s">
        <v>568</v>
      </c>
      <c r="I278" s="13">
        <v>229</v>
      </c>
      <c r="J278" s="13" t="s">
        <v>27</v>
      </c>
    </row>
    <row r="279" spans="2:10">
      <c r="B279" s="346"/>
      <c r="C279" s="9" t="s">
        <v>28</v>
      </c>
      <c r="D279" s="9" t="s">
        <v>24</v>
      </c>
      <c r="E279" s="9">
        <v>1</v>
      </c>
      <c r="F279" s="9" t="s">
        <v>25</v>
      </c>
      <c r="G279" s="99">
        <v>41973.00401001337</v>
      </c>
      <c r="H279" s="13" t="s">
        <v>603</v>
      </c>
      <c r="I279" s="13">
        <v>12</v>
      </c>
      <c r="J279" s="13" t="s">
        <v>27</v>
      </c>
    </row>
    <row r="280" spans="2:10">
      <c r="B280" s="346"/>
      <c r="C280" s="294" t="s">
        <v>1071</v>
      </c>
      <c r="D280" s="294" t="s">
        <v>1016</v>
      </c>
      <c r="E280" s="294">
        <v>2</v>
      </c>
      <c r="F280" s="294" t="s">
        <v>25</v>
      </c>
      <c r="G280" s="357">
        <v>119170</v>
      </c>
      <c r="H280" s="13" t="s">
        <v>79</v>
      </c>
      <c r="I280" s="13">
        <v>100</v>
      </c>
      <c r="J280" s="13" t="s">
        <v>80</v>
      </c>
    </row>
    <row r="281" spans="2:10">
      <c r="B281" s="346"/>
      <c r="C281" s="295"/>
      <c r="D281" s="295"/>
      <c r="E281" s="295"/>
      <c r="F281" s="295"/>
      <c r="G281" s="358"/>
      <c r="H281" s="13" t="s">
        <v>68</v>
      </c>
      <c r="I281" s="13">
        <v>300</v>
      </c>
      <c r="J281" s="13" t="s">
        <v>69</v>
      </c>
    </row>
    <row r="282" spans="2:10">
      <c r="B282" s="346"/>
      <c r="C282" s="9" t="s">
        <v>1017</v>
      </c>
      <c r="D282" s="9" t="s">
        <v>24</v>
      </c>
      <c r="E282" s="9">
        <v>1</v>
      </c>
      <c r="F282" s="9" t="s">
        <v>25</v>
      </c>
      <c r="G282" s="99">
        <v>141716.58295248912</v>
      </c>
      <c r="H282" s="13" t="s">
        <v>603</v>
      </c>
      <c r="I282" s="13">
        <v>12</v>
      </c>
      <c r="J282" s="13" t="s">
        <v>27</v>
      </c>
    </row>
    <row r="283" spans="2:10">
      <c r="B283" s="346"/>
      <c r="C283" s="294" t="s">
        <v>1072</v>
      </c>
      <c r="D283" s="294" t="s">
        <v>1016</v>
      </c>
      <c r="E283" s="294">
        <v>2</v>
      </c>
      <c r="F283" s="294" t="s">
        <v>25</v>
      </c>
      <c r="G283" s="357">
        <v>50640.5</v>
      </c>
      <c r="H283" s="13" t="s">
        <v>79</v>
      </c>
      <c r="I283" s="13">
        <v>50</v>
      </c>
      <c r="J283" s="13" t="s">
        <v>80</v>
      </c>
    </row>
    <row r="284" spans="2:10">
      <c r="B284" s="346"/>
      <c r="C284" s="295"/>
      <c r="D284" s="295"/>
      <c r="E284" s="295"/>
      <c r="F284" s="295"/>
      <c r="G284" s="358"/>
      <c r="H284" s="13" t="s">
        <v>68</v>
      </c>
      <c r="I284" s="13">
        <v>225</v>
      </c>
      <c r="J284" s="13" t="s">
        <v>69</v>
      </c>
    </row>
    <row r="285" spans="2:10">
      <c r="B285" s="346"/>
      <c r="C285" s="9" t="s">
        <v>143</v>
      </c>
      <c r="D285" s="9" t="s">
        <v>124</v>
      </c>
      <c r="E285" s="9">
        <v>1</v>
      </c>
      <c r="F285" s="9" t="s">
        <v>25</v>
      </c>
      <c r="G285" s="99">
        <v>60000</v>
      </c>
      <c r="H285" s="13" t="s">
        <v>385</v>
      </c>
      <c r="I285" s="13">
        <v>2</v>
      </c>
      <c r="J285" s="13" t="s">
        <v>564</v>
      </c>
    </row>
    <row r="286" spans="2:10">
      <c r="B286" s="346"/>
      <c r="C286" s="9" t="s">
        <v>140</v>
      </c>
      <c r="D286" s="9" t="s">
        <v>124</v>
      </c>
      <c r="E286" s="9">
        <v>1</v>
      </c>
      <c r="F286" s="9" t="s">
        <v>25</v>
      </c>
      <c r="G286" s="99">
        <v>27286.085161999999</v>
      </c>
      <c r="H286" s="13" t="s">
        <v>385</v>
      </c>
      <c r="I286" s="13">
        <v>2</v>
      </c>
      <c r="J286" s="13" t="s">
        <v>564</v>
      </c>
    </row>
    <row r="287" spans="2:10">
      <c r="B287" s="346"/>
      <c r="C287" s="294" t="s">
        <v>1073</v>
      </c>
      <c r="D287" s="294" t="s">
        <v>837</v>
      </c>
      <c r="E287" s="294">
        <v>1</v>
      </c>
      <c r="F287" s="294" t="s">
        <v>25</v>
      </c>
      <c r="G287" s="357">
        <v>249841.80000000002</v>
      </c>
      <c r="H287" s="13" t="s">
        <v>79</v>
      </c>
      <c r="I287" s="13">
        <v>100</v>
      </c>
      <c r="J287" s="13" t="s">
        <v>80</v>
      </c>
    </row>
    <row r="288" spans="2:10">
      <c r="B288" s="346"/>
      <c r="C288" s="295"/>
      <c r="D288" s="295"/>
      <c r="E288" s="295"/>
      <c r="F288" s="295"/>
      <c r="G288" s="358"/>
      <c r="H288" s="13" t="s">
        <v>68</v>
      </c>
      <c r="I288" s="13">
        <v>600</v>
      </c>
      <c r="J288" s="13" t="s">
        <v>69</v>
      </c>
    </row>
    <row r="289" spans="2:10">
      <c r="B289" s="346"/>
      <c r="C289" s="9" t="s">
        <v>1019</v>
      </c>
      <c r="D289" s="9" t="s">
        <v>831</v>
      </c>
      <c r="E289" s="9">
        <v>1</v>
      </c>
      <c r="F289" s="9" t="s">
        <v>25</v>
      </c>
      <c r="G289" s="99">
        <v>994744.47841899993</v>
      </c>
      <c r="H289" s="13" t="s">
        <v>626</v>
      </c>
      <c r="I289" s="13">
        <v>4873</v>
      </c>
      <c r="J289" s="13" t="s">
        <v>38</v>
      </c>
    </row>
    <row r="290" spans="2:10">
      <c r="B290" s="346"/>
      <c r="C290" s="9" t="s">
        <v>1020</v>
      </c>
      <c r="D290" s="9" t="s">
        <v>831</v>
      </c>
      <c r="E290" s="9">
        <v>1</v>
      </c>
      <c r="F290" s="9" t="s">
        <v>25</v>
      </c>
      <c r="G290" s="99">
        <v>890276.88106148446</v>
      </c>
      <c r="H290" s="13" t="s">
        <v>626</v>
      </c>
      <c r="I290" s="13">
        <v>4873</v>
      </c>
      <c r="J290" s="13" t="s">
        <v>38</v>
      </c>
    </row>
    <row r="291" spans="2:10">
      <c r="B291" s="346"/>
      <c r="C291" s="294" t="s">
        <v>408</v>
      </c>
      <c r="D291" s="294" t="s">
        <v>403</v>
      </c>
      <c r="E291" s="294">
        <v>1</v>
      </c>
      <c r="F291" s="294" t="s">
        <v>25</v>
      </c>
      <c r="G291" s="357">
        <v>22304.563450000001</v>
      </c>
      <c r="H291" s="13" t="s">
        <v>68</v>
      </c>
      <c r="I291" s="13">
        <v>150</v>
      </c>
      <c r="J291" s="13" t="s">
        <v>69</v>
      </c>
    </row>
    <row r="292" spans="2:10">
      <c r="B292" s="346"/>
      <c r="C292" s="325"/>
      <c r="D292" s="325"/>
      <c r="E292" s="325"/>
      <c r="F292" s="325"/>
      <c r="G292" s="359"/>
      <c r="H292" s="13" t="s">
        <v>1010</v>
      </c>
      <c r="I292" s="13">
        <v>50</v>
      </c>
      <c r="J292" s="13" t="s">
        <v>80</v>
      </c>
    </row>
    <row r="293" spans="2:10">
      <c r="B293" s="346"/>
      <c r="C293" s="295"/>
      <c r="D293" s="295"/>
      <c r="E293" s="295"/>
      <c r="F293" s="295"/>
      <c r="G293" s="358"/>
      <c r="H293" s="13" t="s">
        <v>413</v>
      </c>
      <c r="I293" s="13">
        <v>2</v>
      </c>
      <c r="J293" s="13" t="s">
        <v>80</v>
      </c>
    </row>
    <row r="294" spans="2:10">
      <c r="B294" s="346"/>
      <c r="C294" s="294" t="s">
        <v>1074</v>
      </c>
      <c r="D294" s="294" t="s">
        <v>403</v>
      </c>
      <c r="E294" s="294">
        <v>1</v>
      </c>
      <c r="F294" s="294" t="s">
        <v>25</v>
      </c>
      <c r="G294" s="357">
        <v>17214.046550000006</v>
      </c>
      <c r="H294" s="13" t="s">
        <v>68</v>
      </c>
      <c r="I294" s="13">
        <v>150</v>
      </c>
      <c r="J294" s="13" t="s">
        <v>69</v>
      </c>
    </row>
    <row r="295" spans="2:10">
      <c r="B295" s="346"/>
      <c r="C295" s="325"/>
      <c r="D295" s="325"/>
      <c r="E295" s="325"/>
      <c r="F295" s="325"/>
      <c r="G295" s="359"/>
      <c r="H295" s="13" t="s">
        <v>1075</v>
      </c>
      <c r="I295" s="13">
        <v>50</v>
      </c>
      <c r="J295" s="13" t="s">
        <v>80</v>
      </c>
    </row>
    <row r="296" spans="2:10">
      <c r="B296" s="346"/>
      <c r="C296" s="295"/>
      <c r="D296" s="295"/>
      <c r="E296" s="295"/>
      <c r="F296" s="295"/>
      <c r="G296" s="358"/>
      <c r="H296" s="13" t="s">
        <v>413</v>
      </c>
      <c r="I296" s="13">
        <v>2</v>
      </c>
      <c r="J296" s="13" t="s">
        <v>80</v>
      </c>
    </row>
    <row r="297" spans="2:10">
      <c r="B297" s="346"/>
      <c r="C297" s="294" t="s">
        <v>411</v>
      </c>
      <c r="D297" s="294" t="s">
        <v>403</v>
      </c>
      <c r="E297" s="294">
        <v>1</v>
      </c>
      <c r="F297" s="294" t="s">
        <v>25</v>
      </c>
      <c r="G297" s="357">
        <v>92103.56</v>
      </c>
      <c r="H297" s="13" t="s">
        <v>68</v>
      </c>
      <c r="I297" s="13">
        <v>300</v>
      </c>
      <c r="J297" s="13" t="s">
        <v>69</v>
      </c>
    </row>
    <row r="298" spans="2:10">
      <c r="B298" s="346"/>
      <c r="C298" s="325"/>
      <c r="D298" s="325"/>
      <c r="E298" s="325"/>
      <c r="F298" s="325"/>
      <c r="G298" s="359"/>
      <c r="H298" s="13" t="s">
        <v>1010</v>
      </c>
      <c r="I298" s="13">
        <v>50</v>
      </c>
      <c r="J298" s="13" t="s">
        <v>80</v>
      </c>
    </row>
    <row r="299" spans="2:10">
      <c r="B299" s="346"/>
      <c r="C299" s="325"/>
      <c r="D299" s="325"/>
      <c r="E299" s="325"/>
      <c r="F299" s="325"/>
      <c r="G299" s="359"/>
      <c r="H299" s="13" t="s">
        <v>413</v>
      </c>
      <c r="I299" s="13">
        <v>4</v>
      </c>
      <c r="J299" s="13" t="s">
        <v>80</v>
      </c>
    </row>
    <row r="300" spans="2:10">
      <c r="B300" s="346"/>
      <c r="C300" s="295"/>
      <c r="D300" s="295"/>
      <c r="E300" s="295"/>
      <c r="F300" s="295"/>
      <c r="G300" s="358"/>
      <c r="H300" s="13" t="s">
        <v>1018</v>
      </c>
      <c r="I300" s="13">
        <v>1</v>
      </c>
      <c r="J300" s="13" t="s">
        <v>65</v>
      </c>
    </row>
    <row r="301" spans="2:10">
      <c r="B301" s="346"/>
      <c r="C301" s="294" t="s">
        <v>1076</v>
      </c>
      <c r="D301" s="294" t="s">
        <v>403</v>
      </c>
      <c r="E301" s="294">
        <v>1</v>
      </c>
      <c r="F301" s="294" t="s">
        <v>25</v>
      </c>
      <c r="G301" s="357">
        <v>92103.56</v>
      </c>
      <c r="H301" s="13" t="s">
        <v>68</v>
      </c>
      <c r="I301" s="13">
        <v>300</v>
      </c>
      <c r="J301" s="13" t="s">
        <v>69</v>
      </c>
    </row>
    <row r="302" spans="2:10">
      <c r="B302" s="346"/>
      <c r="C302" s="325"/>
      <c r="D302" s="325"/>
      <c r="E302" s="325"/>
      <c r="F302" s="325"/>
      <c r="G302" s="359"/>
      <c r="H302" s="13" t="s">
        <v>1010</v>
      </c>
      <c r="I302" s="13">
        <v>50</v>
      </c>
      <c r="J302" s="13" t="s">
        <v>80</v>
      </c>
    </row>
    <row r="303" spans="2:10">
      <c r="B303" s="346"/>
      <c r="C303" s="325"/>
      <c r="D303" s="325"/>
      <c r="E303" s="325"/>
      <c r="F303" s="325"/>
      <c r="G303" s="359"/>
      <c r="H303" s="13" t="s">
        <v>413</v>
      </c>
      <c r="I303" s="13">
        <v>4</v>
      </c>
      <c r="J303" s="13" t="s">
        <v>80</v>
      </c>
    </row>
    <row r="304" spans="2:10">
      <c r="B304" s="346"/>
      <c r="C304" s="295"/>
      <c r="D304" s="295"/>
      <c r="E304" s="295"/>
      <c r="F304" s="295"/>
      <c r="G304" s="358"/>
      <c r="H304" s="13" t="s">
        <v>1018</v>
      </c>
      <c r="I304" s="13">
        <v>1</v>
      </c>
      <c r="J304" s="13" t="s">
        <v>65</v>
      </c>
    </row>
    <row r="305" spans="2:10">
      <c r="B305" s="346"/>
      <c r="C305" s="294" t="s">
        <v>402</v>
      </c>
      <c r="D305" s="294" t="s">
        <v>403</v>
      </c>
      <c r="E305" s="294">
        <v>1</v>
      </c>
      <c r="F305" s="294" t="s">
        <v>25</v>
      </c>
      <c r="G305" s="357">
        <v>746062.61343490076</v>
      </c>
      <c r="H305" s="13" t="s">
        <v>1011</v>
      </c>
      <c r="I305" s="13">
        <v>500</v>
      </c>
      <c r="J305" s="13" t="s">
        <v>38</v>
      </c>
    </row>
    <row r="306" spans="2:10">
      <c r="B306" s="346"/>
      <c r="C306" s="325"/>
      <c r="D306" s="325"/>
      <c r="E306" s="325"/>
      <c r="F306" s="325"/>
      <c r="G306" s="359"/>
      <c r="H306" s="13" t="s">
        <v>1012</v>
      </c>
      <c r="I306" s="13">
        <v>80</v>
      </c>
      <c r="J306" s="13" t="s">
        <v>80</v>
      </c>
    </row>
    <row r="307" spans="2:10">
      <c r="B307" s="346"/>
      <c r="C307" s="325"/>
      <c r="D307" s="325"/>
      <c r="E307" s="325"/>
      <c r="F307" s="325"/>
      <c r="G307" s="359"/>
      <c r="H307" s="13" t="s">
        <v>1013</v>
      </c>
      <c r="I307" s="13">
        <v>80</v>
      </c>
      <c r="J307" s="13" t="s">
        <v>80</v>
      </c>
    </row>
    <row r="308" spans="2:10">
      <c r="B308" s="346"/>
      <c r="C308" s="325"/>
      <c r="D308" s="325"/>
      <c r="E308" s="325"/>
      <c r="F308" s="325"/>
      <c r="G308" s="359"/>
      <c r="H308" s="13" t="s">
        <v>1014</v>
      </c>
      <c r="I308" s="13">
        <v>20</v>
      </c>
      <c r="J308" s="13" t="s">
        <v>80</v>
      </c>
    </row>
    <row r="309" spans="2:10">
      <c r="B309" s="346"/>
      <c r="C309" s="295"/>
      <c r="D309" s="295"/>
      <c r="E309" s="295"/>
      <c r="F309" s="295"/>
      <c r="G309" s="358"/>
      <c r="H309" s="13" t="s">
        <v>140</v>
      </c>
      <c r="I309" s="13">
        <v>1</v>
      </c>
      <c r="J309" s="13" t="s">
        <v>564</v>
      </c>
    </row>
    <row r="310" spans="2:10">
      <c r="B310" s="346"/>
      <c r="C310" s="294" t="s">
        <v>1077</v>
      </c>
      <c r="D310" s="294" t="s">
        <v>403</v>
      </c>
      <c r="E310" s="294">
        <v>1</v>
      </c>
      <c r="F310" s="294" t="s">
        <v>25</v>
      </c>
      <c r="G310" s="357">
        <v>746062.61343490076</v>
      </c>
      <c r="H310" s="13" t="s">
        <v>1011</v>
      </c>
      <c r="I310" s="13">
        <v>500</v>
      </c>
      <c r="J310" s="13" t="s">
        <v>38</v>
      </c>
    </row>
    <row r="311" spans="2:10">
      <c r="B311" s="346"/>
      <c r="C311" s="325"/>
      <c r="D311" s="325"/>
      <c r="E311" s="325"/>
      <c r="F311" s="325"/>
      <c r="G311" s="359"/>
      <c r="H311" s="13" t="s">
        <v>1012</v>
      </c>
      <c r="I311" s="13">
        <v>80</v>
      </c>
      <c r="J311" s="13" t="s">
        <v>80</v>
      </c>
    </row>
    <row r="312" spans="2:10">
      <c r="B312" s="346"/>
      <c r="C312" s="325"/>
      <c r="D312" s="325"/>
      <c r="E312" s="325"/>
      <c r="F312" s="325"/>
      <c r="G312" s="359"/>
      <c r="H312" s="13" t="s">
        <v>1013</v>
      </c>
      <c r="I312" s="13">
        <v>80</v>
      </c>
      <c r="J312" s="13" t="s">
        <v>80</v>
      </c>
    </row>
    <row r="313" spans="2:10">
      <c r="B313" s="346"/>
      <c r="C313" s="325"/>
      <c r="D313" s="325"/>
      <c r="E313" s="325"/>
      <c r="F313" s="325"/>
      <c r="G313" s="359"/>
      <c r="H313" s="13" t="s">
        <v>1014</v>
      </c>
      <c r="I313" s="13">
        <v>20</v>
      </c>
      <c r="J313" s="13" t="s">
        <v>80</v>
      </c>
    </row>
    <row r="314" spans="2:10">
      <c r="B314" s="346"/>
      <c r="C314" s="295"/>
      <c r="D314" s="295"/>
      <c r="E314" s="295"/>
      <c r="F314" s="295"/>
      <c r="G314" s="358"/>
      <c r="H314" s="13" t="s">
        <v>140</v>
      </c>
      <c r="I314" s="13">
        <v>1</v>
      </c>
      <c r="J314" s="13" t="s">
        <v>564</v>
      </c>
    </row>
    <row r="315" spans="2:10">
      <c r="B315" s="346"/>
      <c r="C315" s="294" t="s">
        <v>1078</v>
      </c>
      <c r="D315" s="294" t="s">
        <v>403</v>
      </c>
      <c r="E315" s="294">
        <v>1</v>
      </c>
      <c r="F315" s="294" t="s">
        <v>25</v>
      </c>
      <c r="G315" s="357">
        <v>22304.563450000001</v>
      </c>
      <c r="H315" s="13" t="s">
        <v>68</v>
      </c>
      <c r="I315" s="13">
        <v>150</v>
      </c>
      <c r="J315" s="13" t="s">
        <v>69</v>
      </c>
    </row>
    <row r="316" spans="2:10">
      <c r="B316" s="346"/>
      <c r="C316" s="325"/>
      <c r="D316" s="325"/>
      <c r="E316" s="325"/>
      <c r="F316" s="325"/>
      <c r="G316" s="359"/>
      <c r="H316" s="13" t="s">
        <v>1010</v>
      </c>
      <c r="I316" s="13">
        <v>50</v>
      </c>
      <c r="J316" s="13" t="s">
        <v>80</v>
      </c>
    </row>
    <row r="317" spans="2:10">
      <c r="B317" s="346"/>
      <c r="C317" s="295"/>
      <c r="D317" s="295"/>
      <c r="E317" s="295"/>
      <c r="F317" s="295"/>
      <c r="G317" s="358"/>
      <c r="H317" s="13" t="s">
        <v>413</v>
      </c>
      <c r="I317" s="13">
        <v>1.5</v>
      </c>
      <c r="J317" s="13" t="s">
        <v>80</v>
      </c>
    </row>
    <row r="318" spans="2:10">
      <c r="B318" s="346"/>
      <c r="C318" s="294" t="s">
        <v>1079</v>
      </c>
      <c r="D318" s="294" t="s">
        <v>403</v>
      </c>
      <c r="E318" s="294">
        <v>1</v>
      </c>
      <c r="F318" s="294" t="s">
        <v>25</v>
      </c>
      <c r="G318" s="357">
        <v>92103.56</v>
      </c>
      <c r="H318" s="13" t="s">
        <v>68</v>
      </c>
      <c r="I318" s="13">
        <v>300</v>
      </c>
      <c r="J318" s="13" t="s">
        <v>69</v>
      </c>
    </row>
    <row r="319" spans="2:10">
      <c r="B319" s="346"/>
      <c r="C319" s="325"/>
      <c r="D319" s="325"/>
      <c r="E319" s="325"/>
      <c r="F319" s="325"/>
      <c r="G319" s="359"/>
      <c r="H319" s="13" t="s">
        <v>1010</v>
      </c>
      <c r="I319" s="13">
        <v>50</v>
      </c>
      <c r="J319" s="13" t="s">
        <v>80</v>
      </c>
    </row>
    <row r="320" spans="2:10">
      <c r="B320" s="346"/>
      <c r="C320" s="325"/>
      <c r="D320" s="325"/>
      <c r="E320" s="325"/>
      <c r="F320" s="325"/>
      <c r="G320" s="359"/>
      <c r="H320" s="13" t="s">
        <v>413</v>
      </c>
      <c r="I320" s="13">
        <v>3</v>
      </c>
      <c r="J320" s="13" t="s">
        <v>80</v>
      </c>
    </row>
    <row r="321" spans="2:10">
      <c r="B321" s="346"/>
      <c r="C321" s="295"/>
      <c r="D321" s="295"/>
      <c r="E321" s="295"/>
      <c r="F321" s="295"/>
      <c r="G321" s="358"/>
      <c r="H321" s="13" t="s">
        <v>1018</v>
      </c>
      <c r="I321" s="13">
        <v>1</v>
      </c>
      <c r="J321" s="13" t="s">
        <v>65</v>
      </c>
    </row>
    <row r="322" spans="2:10">
      <c r="B322" s="346"/>
      <c r="C322" s="294" t="s">
        <v>1080</v>
      </c>
      <c r="D322" s="294" t="s">
        <v>403</v>
      </c>
      <c r="E322" s="294">
        <v>1</v>
      </c>
      <c r="F322" s="294" t="s">
        <v>25</v>
      </c>
      <c r="G322" s="357">
        <v>746062.61343490076</v>
      </c>
      <c r="H322" s="13" t="s">
        <v>1011</v>
      </c>
      <c r="I322" s="13">
        <v>500</v>
      </c>
      <c r="J322" s="13" t="s">
        <v>38</v>
      </c>
    </row>
    <row r="323" spans="2:10">
      <c r="B323" s="346"/>
      <c r="C323" s="325"/>
      <c r="D323" s="325"/>
      <c r="E323" s="325"/>
      <c r="F323" s="325"/>
      <c r="G323" s="359"/>
      <c r="H323" s="13" t="s">
        <v>1012</v>
      </c>
      <c r="I323" s="13">
        <v>80</v>
      </c>
      <c r="J323" s="13" t="s">
        <v>80</v>
      </c>
    </row>
    <row r="324" spans="2:10">
      <c r="B324" s="346"/>
      <c r="C324" s="325"/>
      <c r="D324" s="325"/>
      <c r="E324" s="325"/>
      <c r="F324" s="325"/>
      <c r="G324" s="359"/>
      <c r="H324" s="13" t="s">
        <v>1013</v>
      </c>
      <c r="I324" s="13">
        <v>80</v>
      </c>
      <c r="J324" s="13" t="s">
        <v>80</v>
      </c>
    </row>
    <row r="325" spans="2:10">
      <c r="B325" s="346"/>
      <c r="C325" s="325"/>
      <c r="D325" s="325"/>
      <c r="E325" s="325"/>
      <c r="F325" s="325"/>
      <c r="G325" s="359"/>
      <c r="H325" s="13" t="s">
        <v>1014</v>
      </c>
      <c r="I325" s="13">
        <v>20</v>
      </c>
      <c r="J325" s="13" t="s">
        <v>80</v>
      </c>
    </row>
    <row r="326" spans="2:10">
      <c r="B326" s="346"/>
      <c r="C326" s="295"/>
      <c r="D326" s="295"/>
      <c r="E326" s="295"/>
      <c r="F326" s="295"/>
      <c r="G326" s="358"/>
      <c r="H326" s="13" t="s">
        <v>140</v>
      </c>
      <c r="I326" s="13">
        <v>1</v>
      </c>
      <c r="J326" s="13" t="s">
        <v>564</v>
      </c>
    </row>
    <row r="327" spans="2:10">
      <c r="B327" s="346"/>
      <c r="C327" s="9" t="s">
        <v>1066</v>
      </c>
      <c r="D327" s="9" t="s">
        <v>446</v>
      </c>
      <c r="E327" s="9">
        <v>1</v>
      </c>
      <c r="F327" s="9" t="s">
        <v>25</v>
      </c>
      <c r="G327" s="99">
        <v>16495.015714000001</v>
      </c>
      <c r="H327" s="13" t="s">
        <v>385</v>
      </c>
      <c r="I327" s="13">
        <v>1</v>
      </c>
      <c r="J327" s="13" t="s">
        <v>65</v>
      </c>
    </row>
    <row r="328" spans="2:10">
      <c r="B328" s="346"/>
      <c r="C328" s="9" t="s">
        <v>47</v>
      </c>
      <c r="D328" s="9" t="s">
        <v>54</v>
      </c>
      <c r="E328" s="9">
        <v>1</v>
      </c>
      <c r="F328" s="9" t="s">
        <v>25</v>
      </c>
      <c r="G328" s="99">
        <v>135906.77732668008</v>
      </c>
      <c r="H328" s="13" t="s">
        <v>37</v>
      </c>
      <c r="I328" s="13">
        <v>266</v>
      </c>
      <c r="J328" s="13" t="s">
        <v>1081</v>
      </c>
    </row>
    <row r="329" spans="2:10">
      <c r="B329" s="346"/>
      <c r="C329" s="9" t="s">
        <v>49</v>
      </c>
      <c r="D329" s="9" t="s">
        <v>48</v>
      </c>
      <c r="E329" s="9">
        <v>1</v>
      </c>
      <c r="F329" s="9" t="s">
        <v>25</v>
      </c>
      <c r="G329" s="99">
        <v>366011.08049999998</v>
      </c>
      <c r="H329" s="13" t="s">
        <v>37</v>
      </c>
      <c r="I329" s="13">
        <v>266</v>
      </c>
      <c r="J329" s="13" t="s">
        <v>1081</v>
      </c>
    </row>
    <row r="330" spans="2:10">
      <c r="B330" s="346"/>
      <c r="C330" s="294" t="s">
        <v>1082</v>
      </c>
      <c r="D330" s="294" t="s">
        <v>851</v>
      </c>
      <c r="E330" s="294">
        <v>1</v>
      </c>
      <c r="F330" s="294" t="s">
        <v>25</v>
      </c>
      <c r="G330" s="357">
        <v>147784.30000000002</v>
      </c>
      <c r="H330" s="13" t="s">
        <v>79</v>
      </c>
      <c r="I330" s="13">
        <v>100</v>
      </c>
      <c r="J330" s="13" t="s">
        <v>80</v>
      </c>
    </row>
    <row r="331" spans="2:10">
      <c r="B331" s="346"/>
      <c r="C331" s="295"/>
      <c r="D331" s="295"/>
      <c r="E331" s="295"/>
      <c r="F331" s="295"/>
      <c r="G331" s="358"/>
      <c r="H331" s="13" t="s">
        <v>68</v>
      </c>
      <c r="I331" s="13">
        <v>350</v>
      </c>
      <c r="J331" s="13" t="s">
        <v>69</v>
      </c>
    </row>
    <row r="332" spans="2:10">
      <c r="B332" s="346"/>
      <c r="C332" s="9" t="s">
        <v>35</v>
      </c>
      <c r="D332" s="9" t="s">
        <v>45</v>
      </c>
      <c r="E332" s="9">
        <v>1</v>
      </c>
      <c r="F332" s="9" t="s">
        <v>25</v>
      </c>
      <c r="G332" s="99">
        <v>3738818.3075890001</v>
      </c>
      <c r="H332" s="13" t="s">
        <v>37</v>
      </c>
      <c r="I332" s="13">
        <v>11356</v>
      </c>
      <c r="J332" s="13" t="s">
        <v>1081</v>
      </c>
    </row>
    <row r="333" spans="2:10">
      <c r="B333" s="346"/>
      <c r="C333" s="9" t="s">
        <v>39</v>
      </c>
      <c r="D333" s="9" t="s">
        <v>45</v>
      </c>
      <c r="E333" s="9">
        <v>1</v>
      </c>
      <c r="F333" s="9" t="s">
        <v>25</v>
      </c>
      <c r="G333" s="99">
        <v>1875896.3083060856</v>
      </c>
      <c r="H333" s="13" t="s">
        <v>37</v>
      </c>
      <c r="I333" s="13">
        <v>11356</v>
      </c>
      <c r="J333" s="13" t="s">
        <v>1081</v>
      </c>
    </row>
    <row r="334" spans="2:10">
      <c r="B334" s="346"/>
      <c r="C334" s="9" t="s">
        <v>46</v>
      </c>
      <c r="D334" s="9" t="s">
        <v>45</v>
      </c>
      <c r="E334" s="9">
        <v>1</v>
      </c>
      <c r="F334" s="9" t="s">
        <v>25</v>
      </c>
      <c r="G334" s="99">
        <v>698834.56988600001</v>
      </c>
      <c r="H334" s="13" t="s">
        <v>37</v>
      </c>
      <c r="I334" s="13">
        <v>1369</v>
      </c>
      <c r="J334" s="13" t="s">
        <v>1081</v>
      </c>
    </row>
    <row r="335" spans="2:10">
      <c r="B335" s="346"/>
      <c r="C335" s="9" t="s">
        <v>44</v>
      </c>
      <c r="D335" s="9" t="s">
        <v>45</v>
      </c>
      <c r="E335" s="9">
        <v>1</v>
      </c>
      <c r="F335" s="9" t="s">
        <v>25</v>
      </c>
      <c r="G335" s="99">
        <v>544440.08052158239</v>
      </c>
      <c r="H335" s="13" t="s">
        <v>37</v>
      </c>
      <c r="I335" s="13">
        <v>1369</v>
      </c>
      <c r="J335" s="13" t="s">
        <v>1081</v>
      </c>
    </row>
    <row r="336" spans="2:10">
      <c r="B336" s="346"/>
      <c r="C336" s="9" t="s">
        <v>1030</v>
      </c>
      <c r="D336" s="9" t="s">
        <v>93</v>
      </c>
      <c r="E336" s="9">
        <v>1</v>
      </c>
      <c r="F336" s="9" t="s">
        <v>25</v>
      </c>
      <c r="G336" s="99">
        <v>88922.14130622035</v>
      </c>
      <c r="H336" s="13" t="s">
        <v>79</v>
      </c>
      <c r="I336" s="13">
        <v>200</v>
      </c>
      <c r="J336" s="13" t="s">
        <v>80</v>
      </c>
    </row>
    <row r="337" spans="2:10">
      <c r="B337" s="346"/>
      <c r="C337" s="9" t="s">
        <v>89</v>
      </c>
      <c r="D337" s="9" t="s">
        <v>93</v>
      </c>
      <c r="E337" s="9">
        <v>1</v>
      </c>
      <c r="F337" s="9" t="s">
        <v>25</v>
      </c>
      <c r="G337" s="99">
        <v>24145.894435738381</v>
      </c>
      <c r="H337" s="13" t="s">
        <v>592</v>
      </c>
      <c r="I337" s="13">
        <v>229</v>
      </c>
      <c r="J337" s="13" t="s">
        <v>27</v>
      </c>
    </row>
    <row r="338" spans="2:10">
      <c r="B338" s="346"/>
      <c r="C338" s="9" t="s">
        <v>1028</v>
      </c>
      <c r="D338" s="9" t="s">
        <v>93</v>
      </c>
      <c r="E338" s="9">
        <v>1</v>
      </c>
      <c r="F338" s="9" t="s">
        <v>25</v>
      </c>
      <c r="G338" s="99">
        <v>32131.056278990669</v>
      </c>
      <c r="H338" s="13" t="s">
        <v>1029</v>
      </c>
      <c r="I338" s="13">
        <v>229</v>
      </c>
      <c r="J338" s="13" t="s">
        <v>27</v>
      </c>
    </row>
    <row r="339" spans="2:10">
      <c r="B339" s="346"/>
      <c r="C339" s="9" t="s">
        <v>157</v>
      </c>
      <c r="D339" s="9" t="s">
        <v>93</v>
      </c>
      <c r="E339" s="9">
        <v>1</v>
      </c>
      <c r="F339" s="9" t="s">
        <v>25</v>
      </c>
      <c r="G339" s="99">
        <v>51982.739882304479</v>
      </c>
      <c r="H339" s="13" t="s">
        <v>109</v>
      </c>
      <c r="I339" s="13">
        <v>20</v>
      </c>
      <c r="J339" s="13" t="s">
        <v>58</v>
      </c>
    </row>
    <row r="340" spans="2:10">
      <c r="B340" s="346"/>
      <c r="C340" s="9" t="s">
        <v>117</v>
      </c>
      <c r="D340" s="9" t="s">
        <v>93</v>
      </c>
      <c r="E340" s="9">
        <v>1</v>
      </c>
      <c r="F340" s="9" t="s">
        <v>25</v>
      </c>
      <c r="G340" s="99">
        <v>3920.4395019999997</v>
      </c>
      <c r="H340" s="13" t="s">
        <v>86</v>
      </c>
      <c r="I340" s="13">
        <v>1</v>
      </c>
      <c r="J340" s="13" t="s">
        <v>80</v>
      </c>
    </row>
    <row r="341" spans="2:10">
      <c r="B341" s="346"/>
      <c r="C341" s="9" t="s">
        <v>320</v>
      </c>
      <c r="D341" s="9" t="s">
        <v>93</v>
      </c>
      <c r="E341" s="9">
        <v>1</v>
      </c>
      <c r="F341" s="9" t="s">
        <v>25</v>
      </c>
      <c r="G341" s="99">
        <v>10167.598835000001</v>
      </c>
      <c r="H341" s="13" t="s">
        <v>321</v>
      </c>
      <c r="I341" s="13">
        <v>1</v>
      </c>
      <c r="J341" s="13" t="s">
        <v>1083</v>
      </c>
    </row>
    <row r="342" spans="2:10">
      <c r="B342" s="346"/>
      <c r="C342" s="9" t="s">
        <v>356</v>
      </c>
      <c r="D342" s="9" t="s">
        <v>124</v>
      </c>
      <c r="E342" s="9">
        <v>1</v>
      </c>
      <c r="F342" s="9" t="s">
        <v>25</v>
      </c>
      <c r="G342" s="99">
        <v>15629.802038841111</v>
      </c>
      <c r="H342" s="13" t="s">
        <v>109</v>
      </c>
      <c r="I342" s="13">
        <v>250</v>
      </c>
      <c r="J342" s="13" t="s">
        <v>58</v>
      </c>
    </row>
    <row r="343" spans="2:10">
      <c r="B343" s="346"/>
      <c r="C343" s="9" t="s">
        <v>703</v>
      </c>
      <c r="D343" s="9" t="s">
        <v>124</v>
      </c>
      <c r="E343" s="9">
        <v>1</v>
      </c>
      <c r="F343" s="9" t="s">
        <v>25</v>
      </c>
      <c r="G343" s="99">
        <v>232078.88600099998</v>
      </c>
      <c r="H343" s="13" t="s">
        <v>109</v>
      </c>
      <c r="I343" s="13">
        <v>40</v>
      </c>
      <c r="J343" s="13" t="s">
        <v>58</v>
      </c>
    </row>
    <row r="344" spans="2:10">
      <c r="C344" s="3"/>
      <c r="D344" s="3"/>
      <c r="E344" s="3"/>
      <c r="F344" s="3"/>
      <c r="G344" s="35"/>
    </row>
    <row r="345" spans="2:10">
      <c r="C345" s="3"/>
      <c r="D345" s="3"/>
      <c r="E345" s="3"/>
      <c r="F345" s="3"/>
      <c r="G345" s="35"/>
    </row>
    <row r="346" spans="2:10" ht="15" thickBot="1">
      <c r="C346" s="15" t="s">
        <v>164</v>
      </c>
      <c r="D346" s="3"/>
      <c r="E346" s="3"/>
      <c r="F346" s="3"/>
      <c r="G346" s="35">
        <v>15641025.272611208</v>
      </c>
    </row>
    <row r="347" spans="2:10">
      <c r="C347" s="1" t="s">
        <v>1031</v>
      </c>
      <c r="D347" s="3"/>
      <c r="E347" s="3"/>
      <c r="F347" s="3"/>
      <c r="G347" s="35">
        <v>9056</v>
      </c>
    </row>
    <row r="348" spans="2:10">
      <c r="C348" s="1" t="s">
        <v>1032</v>
      </c>
      <c r="D348" s="3"/>
      <c r="E348" s="3"/>
      <c r="F348" s="3"/>
      <c r="G348" s="35">
        <v>751741.18</v>
      </c>
    </row>
    <row r="349" spans="2:10">
      <c r="C349" t="s">
        <v>167</v>
      </c>
      <c r="D349" s="3"/>
      <c r="E349" s="3"/>
      <c r="F349" s="3"/>
      <c r="G349" s="35"/>
    </row>
    <row r="350" spans="2:10">
      <c r="C350" s="3"/>
      <c r="D350" t="s">
        <v>302</v>
      </c>
      <c r="E350" s="3"/>
      <c r="F350" s="3"/>
      <c r="G350" s="19">
        <v>232852.30629294922</v>
      </c>
    </row>
    <row r="351" spans="2:10">
      <c r="C351" s="3"/>
      <c r="D351" t="s">
        <v>168</v>
      </c>
      <c r="E351" s="3"/>
      <c r="F351" s="3"/>
      <c r="G351" s="19">
        <v>439568.8413958982</v>
      </c>
    </row>
    <row r="352" spans="2:10">
      <c r="C352" s="3"/>
      <c r="D352" t="s">
        <v>366</v>
      </c>
      <c r="E352" s="3"/>
      <c r="F352" s="3"/>
      <c r="G352" s="19">
        <v>33228.062274802694</v>
      </c>
    </row>
    <row r="353" spans="2:7">
      <c r="C353" s="3"/>
      <c r="D353" t="s">
        <v>169</v>
      </c>
      <c r="E353" s="3"/>
      <c r="F353" s="3"/>
      <c r="G353" s="19">
        <v>80104.06113616006</v>
      </c>
    </row>
    <row r="354" spans="2:7">
      <c r="C354" s="3"/>
      <c r="D354" t="s">
        <v>170</v>
      </c>
      <c r="E354" s="3"/>
      <c r="F354" s="3"/>
      <c r="G354" s="19">
        <v>550048.4517827488</v>
      </c>
    </row>
    <row r="355" spans="2:7">
      <c r="C355" s="3"/>
      <c r="D355" t="s">
        <v>171</v>
      </c>
      <c r="E355" s="3"/>
      <c r="F355" s="3"/>
      <c r="G355" s="19">
        <v>290335.51584745583</v>
      </c>
    </row>
    <row r="356" spans="2:7">
      <c r="C356" s="3"/>
      <c r="D356" t="s">
        <v>172</v>
      </c>
      <c r="E356" s="3"/>
      <c r="F356" s="3"/>
      <c r="G356" s="19">
        <v>349251.17530661222</v>
      </c>
    </row>
    <row r="357" spans="2:7">
      <c r="C357" s="3"/>
      <c r="D357" s="3"/>
      <c r="E357" s="3"/>
      <c r="F357" s="3"/>
      <c r="G357" s="35"/>
    </row>
    <row r="358" spans="2:7">
      <c r="C358" s="1" t="s">
        <v>1084</v>
      </c>
      <c r="D358" s="3"/>
      <c r="E358" s="3"/>
      <c r="F358" s="3"/>
      <c r="G358" s="35">
        <v>1975388.4140366269</v>
      </c>
    </row>
    <row r="359" spans="2:7">
      <c r="D359" s="3"/>
      <c r="E359" s="3"/>
      <c r="F359" s="3"/>
      <c r="G359" s="35"/>
    </row>
    <row r="360" spans="2:7">
      <c r="C360" s="1" t="s">
        <v>174</v>
      </c>
      <c r="D360" s="3"/>
      <c r="E360" s="3"/>
      <c r="F360" s="3"/>
      <c r="G360" s="35">
        <v>5707930.2715501329</v>
      </c>
    </row>
    <row r="361" spans="2:7">
      <c r="D361" s="3"/>
      <c r="E361" s="3"/>
      <c r="F361" s="3"/>
      <c r="G361" s="35"/>
    </row>
    <row r="362" spans="2:7">
      <c r="C362" s="1" t="s">
        <v>1035</v>
      </c>
      <c r="D362" s="3"/>
      <c r="E362" s="3"/>
      <c r="F362" s="3"/>
      <c r="G362" s="36">
        <v>24085141.13819797</v>
      </c>
    </row>
    <row r="363" spans="2:7">
      <c r="C363" s="3"/>
      <c r="D363" s="3"/>
      <c r="E363" s="3"/>
      <c r="F363" s="3"/>
      <c r="G363" s="35"/>
    </row>
    <row r="366" spans="2:7">
      <c r="G366" s="28"/>
    </row>
    <row r="367" spans="2:7" ht="18.5">
      <c r="B367" s="91" t="s">
        <v>11</v>
      </c>
      <c r="C367" t="s">
        <v>925</v>
      </c>
      <c r="G367" s="28"/>
    </row>
    <row r="368" spans="2:7" ht="18.5">
      <c r="B368" s="91" t="s">
        <v>13</v>
      </c>
      <c r="C368" t="s">
        <v>1085</v>
      </c>
      <c r="G368" s="28"/>
    </row>
    <row r="369" spans="2:10">
      <c r="G369" s="28"/>
    </row>
    <row r="370" spans="2:10">
      <c r="B370" s="346" t="s">
        <v>1003</v>
      </c>
      <c r="C370" s="47" t="s">
        <v>15</v>
      </c>
      <c r="D370" s="47" t="s">
        <v>16</v>
      </c>
      <c r="E370" s="47" t="s">
        <v>17</v>
      </c>
      <c r="F370" s="47" t="s">
        <v>18</v>
      </c>
      <c r="G370" s="100" t="s">
        <v>19</v>
      </c>
      <c r="H370" s="47" t="s">
        <v>20</v>
      </c>
      <c r="I370" s="47" t="s">
        <v>21</v>
      </c>
      <c r="J370" s="47" t="s">
        <v>22</v>
      </c>
    </row>
    <row r="371" spans="2:10">
      <c r="B371" s="346"/>
      <c r="C371" s="314" t="s">
        <v>188</v>
      </c>
      <c r="D371" s="314" t="s">
        <v>1037</v>
      </c>
      <c r="E371" s="314">
        <v>1</v>
      </c>
      <c r="F371" s="314" t="s">
        <v>25</v>
      </c>
      <c r="G371" s="324">
        <v>114638.76192506039</v>
      </c>
      <c r="H371" s="13" t="s">
        <v>79</v>
      </c>
      <c r="I371" s="13">
        <v>110</v>
      </c>
      <c r="J371" s="13" t="s">
        <v>80</v>
      </c>
    </row>
    <row r="372" spans="2:10">
      <c r="B372" s="346"/>
      <c r="C372" s="314"/>
      <c r="D372" s="314"/>
      <c r="E372" s="314"/>
      <c r="F372" s="314"/>
      <c r="G372" s="324"/>
      <c r="H372" s="13" t="s">
        <v>68</v>
      </c>
      <c r="I372" s="13">
        <v>300</v>
      </c>
      <c r="J372" s="13" t="s">
        <v>69</v>
      </c>
    </row>
    <row r="373" spans="2:10">
      <c r="B373" s="346"/>
      <c r="C373" s="314" t="s">
        <v>1042</v>
      </c>
      <c r="D373" s="314" t="s">
        <v>1043</v>
      </c>
      <c r="E373" s="314">
        <v>1</v>
      </c>
      <c r="F373" s="314" t="s">
        <v>25</v>
      </c>
      <c r="G373" s="349">
        <v>282591.83410679013</v>
      </c>
      <c r="H373" s="13" t="s">
        <v>1086</v>
      </c>
      <c r="I373" s="13">
        <v>9900</v>
      </c>
      <c r="J373" s="13" t="s">
        <v>43</v>
      </c>
    </row>
    <row r="374" spans="2:10">
      <c r="B374" s="346"/>
      <c r="C374" s="314"/>
      <c r="D374" s="314"/>
      <c r="E374" s="314"/>
      <c r="F374" s="314"/>
      <c r="G374" s="349"/>
      <c r="H374" s="13" t="s">
        <v>1005</v>
      </c>
      <c r="I374" s="13">
        <v>40</v>
      </c>
      <c r="J374" s="13" t="s">
        <v>1006</v>
      </c>
    </row>
    <row r="375" spans="2:10">
      <c r="B375" s="346"/>
      <c r="C375" s="314" t="s">
        <v>1044</v>
      </c>
      <c r="D375" s="314" t="s">
        <v>1043</v>
      </c>
      <c r="E375" s="314">
        <v>1</v>
      </c>
      <c r="F375" s="314" t="s">
        <v>25</v>
      </c>
      <c r="G375" s="349">
        <v>1802391.2284712452</v>
      </c>
      <c r="H375" s="13" t="s">
        <v>1086</v>
      </c>
      <c r="I375" s="13">
        <v>9900</v>
      </c>
      <c r="J375" s="13" t="s">
        <v>43</v>
      </c>
    </row>
    <row r="376" spans="2:10">
      <c r="B376" s="346"/>
      <c r="C376" s="314"/>
      <c r="D376" s="314"/>
      <c r="E376" s="314"/>
      <c r="F376" s="314"/>
      <c r="G376" s="349"/>
      <c r="H376" s="13" t="s">
        <v>1005</v>
      </c>
      <c r="I376" s="13">
        <v>40</v>
      </c>
      <c r="J376" s="13" t="s">
        <v>1006</v>
      </c>
    </row>
    <row r="377" spans="2:10">
      <c r="B377" s="346"/>
      <c r="C377" s="101" t="s">
        <v>131</v>
      </c>
      <c r="D377" s="101" t="s">
        <v>1045</v>
      </c>
      <c r="E377" s="101">
        <v>1</v>
      </c>
      <c r="F377" s="101" t="s">
        <v>25</v>
      </c>
      <c r="G377" s="102">
        <v>24360.702306953128</v>
      </c>
      <c r="H377" s="13" t="s">
        <v>109</v>
      </c>
      <c r="I377" s="13">
        <v>150</v>
      </c>
      <c r="J377" s="13" t="s">
        <v>58</v>
      </c>
    </row>
    <row r="378" spans="2:10">
      <c r="B378" s="346"/>
      <c r="C378" s="13" t="s">
        <v>135</v>
      </c>
      <c r="D378" s="13" t="s">
        <v>1045</v>
      </c>
      <c r="E378" s="13">
        <v>1</v>
      </c>
      <c r="F378" s="101" t="s">
        <v>25</v>
      </c>
      <c r="G378" s="33">
        <v>11715.685584999999</v>
      </c>
      <c r="H378" s="13" t="s">
        <v>79</v>
      </c>
      <c r="I378" s="13">
        <v>50</v>
      </c>
      <c r="J378" s="13" t="s">
        <v>80</v>
      </c>
    </row>
    <row r="379" spans="2:10">
      <c r="B379" s="346"/>
      <c r="C379" s="13" t="s">
        <v>134</v>
      </c>
      <c r="D379" s="13" t="s">
        <v>1045</v>
      </c>
      <c r="E379" s="13">
        <v>1</v>
      </c>
      <c r="F379" s="101" t="s">
        <v>25</v>
      </c>
      <c r="G379" s="33">
        <v>7596.7251420000002</v>
      </c>
      <c r="H379" s="13" t="s">
        <v>79</v>
      </c>
      <c r="I379" s="13">
        <v>100</v>
      </c>
      <c r="J379" s="13" t="s">
        <v>80</v>
      </c>
    </row>
    <row r="380" spans="2:10">
      <c r="B380" s="346"/>
      <c r="C380" s="101" t="s">
        <v>132</v>
      </c>
      <c r="D380" s="13" t="s">
        <v>1045</v>
      </c>
      <c r="E380" s="13">
        <v>1</v>
      </c>
      <c r="F380" s="101" t="s">
        <v>25</v>
      </c>
      <c r="G380" s="33">
        <v>8296.5083333918828</v>
      </c>
      <c r="H380" s="13" t="s">
        <v>109</v>
      </c>
      <c r="I380" s="13">
        <v>100</v>
      </c>
      <c r="J380" s="13" t="s">
        <v>58</v>
      </c>
    </row>
    <row r="381" spans="2:10">
      <c r="B381" s="346"/>
      <c r="C381" s="101" t="s">
        <v>567</v>
      </c>
      <c r="D381" s="13" t="s">
        <v>124</v>
      </c>
      <c r="E381" s="13">
        <v>1</v>
      </c>
      <c r="F381" s="101" t="s">
        <v>25</v>
      </c>
      <c r="G381" s="33">
        <v>206673.8</v>
      </c>
      <c r="H381" s="13" t="s">
        <v>603</v>
      </c>
      <c r="I381" s="13">
        <v>167</v>
      </c>
      <c r="J381" s="13" t="s">
        <v>27</v>
      </c>
    </row>
    <row r="382" spans="2:10">
      <c r="B382" s="346"/>
      <c r="C382" s="13" t="s">
        <v>28</v>
      </c>
      <c r="D382" s="13" t="s">
        <v>24</v>
      </c>
      <c r="E382" s="13">
        <v>1</v>
      </c>
      <c r="F382" s="101" t="s">
        <v>25</v>
      </c>
      <c r="G382" s="102">
        <v>47619.975659876909</v>
      </c>
      <c r="H382" s="13" t="s">
        <v>603</v>
      </c>
      <c r="I382" s="13">
        <v>18</v>
      </c>
      <c r="J382" s="13" t="s">
        <v>27</v>
      </c>
    </row>
    <row r="383" spans="2:10">
      <c r="B383" s="346"/>
      <c r="C383" s="314" t="s">
        <v>84</v>
      </c>
      <c r="D383" s="314" t="s">
        <v>1016</v>
      </c>
      <c r="E383" s="314">
        <v>1</v>
      </c>
      <c r="F383" s="314" t="s">
        <v>25</v>
      </c>
      <c r="G383" s="324">
        <v>59585</v>
      </c>
      <c r="H383" s="13" t="s">
        <v>79</v>
      </c>
      <c r="I383" s="13">
        <v>100</v>
      </c>
      <c r="J383" s="13" t="s">
        <v>80</v>
      </c>
    </row>
    <row r="384" spans="2:10">
      <c r="B384" s="346"/>
      <c r="C384" s="314"/>
      <c r="D384" s="314"/>
      <c r="E384" s="314"/>
      <c r="F384" s="314"/>
      <c r="G384" s="324"/>
      <c r="H384" s="13" t="s">
        <v>68</v>
      </c>
      <c r="I384" s="13">
        <v>300</v>
      </c>
      <c r="J384" s="13" t="s">
        <v>69</v>
      </c>
    </row>
    <row r="385" spans="2:10">
      <c r="B385" s="346"/>
      <c r="C385" s="101" t="s">
        <v>1017</v>
      </c>
      <c r="D385" s="13" t="s">
        <v>24</v>
      </c>
      <c r="E385" s="13">
        <v>1</v>
      </c>
      <c r="F385" s="101" t="s">
        <v>25</v>
      </c>
      <c r="G385" s="33">
        <v>160842.74261218912</v>
      </c>
      <c r="H385" s="13" t="s">
        <v>603</v>
      </c>
      <c r="I385" s="13">
        <v>18</v>
      </c>
      <c r="J385" s="13" t="s">
        <v>27</v>
      </c>
    </row>
    <row r="386" spans="2:10">
      <c r="B386" s="346"/>
      <c r="C386" s="13" t="s">
        <v>143</v>
      </c>
      <c r="D386" s="13" t="s">
        <v>124</v>
      </c>
      <c r="E386" s="13">
        <v>1</v>
      </c>
      <c r="F386" s="101" t="s">
        <v>25</v>
      </c>
      <c r="G386" s="102">
        <v>60000</v>
      </c>
      <c r="H386" s="13" t="s">
        <v>1086</v>
      </c>
      <c r="I386" s="13">
        <v>2</v>
      </c>
      <c r="J386" s="13" t="s">
        <v>43</v>
      </c>
    </row>
    <row r="387" spans="2:10">
      <c r="B387" s="346"/>
      <c r="C387" s="13" t="s">
        <v>140</v>
      </c>
      <c r="D387" s="13" t="s">
        <v>124</v>
      </c>
      <c r="E387" s="13">
        <v>1</v>
      </c>
      <c r="F387" s="101" t="s">
        <v>25</v>
      </c>
      <c r="G387" s="33">
        <v>13643.042581</v>
      </c>
      <c r="H387" s="13" t="s">
        <v>17</v>
      </c>
      <c r="I387" s="13">
        <v>1</v>
      </c>
      <c r="J387" s="13" t="s">
        <v>65</v>
      </c>
    </row>
    <row r="388" spans="2:10">
      <c r="B388" s="346"/>
      <c r="C388" s="101" t="s">
        <v>1019</v>
      </c>
      <c r="D388" s="13" t="s">
        <v>831</v>
      </c>
      <c r="E388" s="13">
        <v>1</v>
      </c>
      <c r="F388" s="101" t="s">
        <v>25</v>
      </c>
      <c r="G388" s="33">
        <v>994744.47841899993</v>
      </c>
      <c r="H388" s="13" t="s">
        <v>1087</v>
      </c>
      <c r="I388" s="13">
        <v>4873</v>
      </c>
      <c r="J388" s="13" t="s">
        <v>38</v>
      </c>
    </row>
    <row r="389" spans="2:10">
      <c r="B389" s="346"/>
      <c r="C389" s="101" t="s">
        <v>1020</v>
      </c>
      <c r="D389" s="13" t="s">
        <v>831</v>
      </c>
      <c r="E389" s="13">
        <v>1</v>
      </c>
      <c r="F389" s="101" t="s">
        <v>25</v>
      </c>
      <c r="G389" s="33">
        <v>361880.31785054848</v>
      </c>
      <c r="H389" s="13" t="s">
        <v>1087</v>
      </c>
      <c r="I389" s="13">
        <v>4873</v>
      </c>
      <c r="J389" s="13" t="s">
        <v>38</v>
      </c>
    </row>
    <row r="390" spans="2:10">
      <c r="B390" s="346"/>
      <c r="C390" s="314" t="s">
        <v>595</v>
      </c>
      <c r="D390" s="314" t="s">
        <v>837</v>
      </c>
      <c r="E390" s="314">
        <v>1</v>
      </c>
      <c r="F390" s="314" t="s">
        <v>25</v>
      </c>
      <c r="G390" s="324">
        <v>124920.90000000001</v>
      </c>
      <c r="H390" s="13" t="s">
        <v>79</v>
      </c>
      <c r="I390" s="13">
        <v>50</v>
      </c>
      <c r="J390" s="13" t="s">
        <v>80</v>
      </c>
    </row>
    <row r="391" spans="2:10">
      <c r="B391" s="346"/>
      <c r="C391" s="314"/>
      <c r="D391" s="314"/>
      <c r="E391" s="314"/>
      <c r="F391" s="314"/>
      <c r="G391" s="324"/>
      <c r="H391" s="13" t="s">
        <v>68</v>
      </c>
      <c r="I391" s="13">
        <v>600</v>
      </c>
      <c r="J391" s="13" t="s">
        <v>69</v>
      </c>
    </row>
    <row r="392" spans="2:10">
      <c r="B392" s="346"/>
      <c r="C392" s="13" t="s">
        <v>1066</v>
      </c>
      <c r="D392" s="13" t="s">
        <v>446</v>
      </c>
      <c r="E392" s="13">
        <v>6</v>
      </c>
      <c r="F392" s="101" t="s">
        <v>25</v>
      </c>
      <c r="G392" s="102">
        <v>98970.094284000006</v>
      </c>
      <c r="H392" s="13" t="s">
        <v>17</v>
      </c>
      <c r="I392" s="13"/>
      <c r="J392" s="13" t="s">
        <v>65</v>
      </c>
    </row>
    <row r="393" spans="2:10">
      <c r="B393" s="346"/>
      <c r="C393" s="13" t="s">
        <v>47</v>
      </c>
      <c r="D393" s="13" t="s">
        <v>54</v>
      </c>
      <c r="E393" s="13">
        <v>1</v>
      </c>
      <c r="F393" s="101" t="s">
        <v>25</v>
      </c>
      <c r="G393" s="33">
        <v>116397.03593005965</v>
      </c>
      <c r="H393" s="13" t="s">
        <v>1087</v>
      </c>
      <c r="I393" s="13">
        <v>168</v>
      </c>
      <c r="J393" s="13" t="s">
        <v>38</v>
      </c>
    </row>
    <row r="394" spans="2:10">
      <c r="B394" s="346"/>
      <c r="C394" s="13" t="s">
        <v>49</v>
      </c>
      <c r="D394" s="13" t="s">
        <v>48</v>
      </c>
      <c r="E394" s="13">
        <v>1</v>
      </c>
      <c r="F394" s="101" t="s">
        <v>25</v>
      </c>
      <c r="G394" s="33">
        <v>297912.86989999999</v>
      </c>
      <c r="H394" s="13" t="s">
        <v>1087</v>
      </c>
      <c r="I394" s="13">
        <v>168</v>
      </c>
      <c r="J394" s="13" t="s">
        <v>38</v>
      </c>
    </row>
    <row r="395" spans="2:10">
      <c r="B395" s="346"/>
      <c r="C395" s="101" t="s">
        <v>35</v>
      </c>
      <c r="D395" s="101" t="s">
        <v>45</v>
      </c>
      <c r="E395" s="101">
        <v>1</v>
      </c>
      <c r="F395" s="101" t="s">
        <v>25</v>
      </c>
      <c r="G395" s="102">
        <v>3373282.5302130003</v>
      </c>
      <c r="H395" s="13" t="s">
        <v>1087</v>
      </c>
      <c r="I395" s="13">
        <v>10032</v>
      </c>
      <c r="J395" s="13" t="s">
        <v>38</v>
      </c>
    </row>
    <row r="396" spans="2:10">
      <c r="B396" s="346"/>
      <c r="C396" s="101" t="s">
        <v>39</v>
      </c>
      <c r="D396" s="101" t="s">
        <v>45</v>
      </c>
      <c r="E396" s="101">
        <v>1</v>
      </c>
      <c r="F396" s="101" t="s">
        <v>25</v>
      </c>
      <c r="G396" s="102">
        <v>1778768.0975365355</v>
      </c>
      <c r="H396" s="13" t="s">
        <v>1087</v>
      </c>
      <c r="I396" s="13">
        <v>10032</v>
      </c>
      <c r="J396" s="13" t="s">
        <v>38</v>
      </c>
    </row>
    <row r="397" spans="2:10">
      <c r="B397" s="346"/>
      <c r="C397" s="314" t="s">
        <v>88</v>
      </c>
      <c r="D397" s="314" t="s">
        <v>851</v>
      </c>
      <c r="E397" s="314">
        <v>1</v>
      </c>
      <c r="F397" s="314" t="s">
        <v>25</v>
      </c>
      <c r="G397" s="324">
        <v>336391.60000000003</v>
      </c>
      <c r="H397" s="13" t="s">
        <v>79</v>
      </c>
      <c r="I397" s="13">
        <v>200</v>
      </c>
      <c r="J397" s="13" t="s">
        <v>80</v>
      </c>
    </row>
    <row r="398" spans="2:10">
      <c r="B398" s="346"/>
      <c r="C398" s="314"/>
      <c r="D398" s="314"/>
      <c r="E398" s="314"/>
      <c r="F398" s="314"/>
      <c r="G398" s="324"/>
      <c r="H398" s="13" t="s">
        <v>68</v>
      </c>
      <c r="I398" s="13">
        <v>400</v>
      </c>
      <c r="J398" s="13" t="s">
        <v>69</v>
      </c>
    </row>
    <row r="399" spans="2:10">
      <c r="B399" s="346"/>
      <c r="C399" s="13" t="s">
        <v>157</v>
      </c>
      <c r="D399" s="13" t="s">
        <v>93</v>
      </c>
      <c r="E399" s="13">
        <v>1</v>
      </c>
      <c r="F399" s="101" t="s">
        <v>25</v>
      </c>
      <c r="G399" s="33">
        <v>51982.739882304479</v>
      </c>
      <c r="H399" s="13" t="s">
        <v>109</v>
      </c>
      <c r="I399" s="13">
        <v>20</v>
      </c>
      <c r="J399" s="13" t="s">
        <v>58</v>
      </c>
    </row>
    <row r="400" spans="2:10">
      <c r="B400" s="346"/>
      <c r="C400" s="13" t="s">
        <v>260</v>
      </c>
      <c r="D400" s="13" t="s">
        <v>93</v>
      </c>
      <c r="E400" s="13">
        <v>1</v>
      </c>
      <c r="F400" s="13" t="s">
        <v>25</v>
      </c>
      <c r="G400" s="33">
        <v>178114.768541</v>
      </c>
      <c r="H400" s="13" t="s">
        <v>109</v>
      </c>
      <c r="I400" s="13">
        <v>30</v>
      </c>
      <c r="J400" s="13" t="s">
        <v>58</v>
      </c>
    </row>
    <row r="401" spans="2:10">
      <c r="B401" s="346"/>
      <c r="C401" s="101" t="s">
        <v>320</v>
      </c>
      <c r="D401" s="13" t="s">
        <v>93</v>
      </c>
      <c r="E401" s="13">
        <v>1</v>
      </c>
      <c r="F401" s="13" t="s">
        <v>25</v>
      </c>
      <c r="G401" s="33">
        <v>19549.175753142757</v>
      </c>
      <c r="H401" s="13" t="s">
        <v>1088</v>
      </c>
      <c r="I401" s="13">
        <v>3</v>
      </c>
      <c r="J401" s="13" t="s">
        <v>65</v>
      </c>
    </row>
    <row r="402" spans="2:10">
      <c r="B402" s="346"/>
      <c r="C402" s="101" t="s">
        <v>186</v>
      </c>
      <c r="D402" s="13" t="s">
        <v>93</v>
      </c>
      <c r="E402" s="13">
        <v>1</v>
      </c>
      <c r="F402" s="13" t="s">
        <v>25</v>
      </c>
      <c r="G402" s="33">
        <v>69012.361916715265</v>
      </c>
      <c r="H402" s="13" t="s">
        <v>79</v>
      </c>
      <c r="I402" s="13">
        <v>150</v>
      </c>
      <c r="J402" s="13" t="s">
        <v>80</v>
      </c>
    </row>
    <row r="403" spans="2:10">
      <c r="B403" s="346"/>
      <c r="C403" s="101" t="s">
        <v>356</v>
      </c>
      <c r="D403" s="13" t="s">
        <v>93</v>
      </c>
      <c r="E403" s="13">
        <v>1</v>
      </c>
      <c r="F403" s="13" t="s">
        <v>25</v>
      </c>
      <c r="G403" s="33">
        <v>70332.260599999994</v>
      </c>
      <c r="H403" s="13" t="s">
        <v>109</v>
      </c>
      <c r="I403" s="13">
        <v>750</v>
      </c>
      <c r="J403" s="13" t="s">
        <v>58</v>
      </c>
    </row>
    <row r="404" spans="2:10">
      <c r="B404" s="346"/>
      <c r="C404" s="101" t="s">
        <v>117</v>
      </c>
      <c r="D404" s="13" t="s">
        <v>93</v>
      </c>
      <c r="E404" s="13">
        <v>1</v>
      </c>
      <c r="F404" s="13" t="s">
        <v>25</v>
      </c>
      <c r="G404" s="102">
        <v>3920.4395019999997</v>
      </c>
      <c r="H404" s="13" t="s">
        <v>86</v>
      </c>
      <c r="I404" s="13">
        <v>1</v>
      </c>
      <c r="J404" s="13" t="s">
        <v>80</v>
      </c>
    </row>
    <row r="405" spans="2:10">
      <c r="B405" s="346"/>
      <c r="C405" s="101" t="s">
        <v>89</v>
      </c>
      <c r="D405" s="13" t="s">
        <v>93</v>
      </c>
      <c r="E405" s="13">
        <v>1</v>
      </c>
      <c r="F405" s="13" t="s">
        <v>25</v>
      </c>
      <c r="G405" s="102">
        <v>19521.422863374293</v>
      </c>
      <c r="H405" s="13" t="s">
        <v>603</v>
      </c>
      <c r="I405" s="13">
        <v>167</v>
      </c>
      <c r="J405" s="13" t="s">
        <v>27</v>
      </c>
    </row>
    <row r="406" spans="2:10">
      <c r="B406" s="347"/>
      <c r="C406" s="101" t="s">
        <v>1028</v>
      </c>
      <c r="D406" s="13" t="s">
        <v>93</v>
      </c>
      <c r="E406" s="13">
        <v>1</v>
      </c>
      <c r="F406" s="13" t="s">
        <v>25</v>
      </c>
      <c r="G406" s="102">
        <v>28356.54392165814</v>
      </c>
      <c r="H406" s="13" t="s">
        <v>26</v>
      </c>
      <c r="I406" s="13">
        <v>167</v>
      </c>
      <c r="J406" s="13" t="s">
        <v>27</v>
      </c>
    </row>
    <row r="407" spans="2:10">
      <c r="G407" s="28"/>
    </row>
    <row r="408" spans="2:10" ht="15" thickBot="1">
      <c r="C408" s="15" t="s">
        <v>164</v>
      </c>
      <c r="G408" s="28">
        <f>SUM(G370:G406)</f>
        <v>10724013.643836848</v>
      </c>
    </row>
    <row r="409" spans="2:10">
      <c r="C409" s="1" t="s">
        <v>1031</v>
      </c>
      <c r="G409" s="28">
        <v>9056</v>
      </c>
    </row>
    <row r="410" spans="2:10">
      <c r="C410" s="1"/>
      <c r="G410" s="28"/>
    </row>
    <row r="411" spans="2:10">
      <c r="C411" s="1" t="s">
        <v>607</v>
      </c>
      <c r="D411" s="56"/>
      <c r="E411" s="19"/>
      <c r="G411" s="34">
        <v>617151.5</v>
      </c>
    </row>
    <row r="412" spans="2:10">
      <c r="C412" t="s">
        <v>167</v>
      </c>
      <c r="E412" s="19"/>
      <c r="G412" s="34"/>
    </row>
    <row r="413" spans="2:10">
      <c r="D413" t="s">
        <v>1033</v>
      </c>
      <c r="E413" s="19"/>
      <c r="G413" s="34">
        <v>785238.83</v>
      </c>
    </row>
    <row r="414" spans="2:10">
      <c r="D414" t="s">
        <v>302</v>
      </c>
      <c r="E414" s="19"/>
      <c r="G414" s="34">
        <v>161136.07</v>
      </c>
    </row>
    <row r="415" spans="2:10">
      <c r="E415" s="19"/>
      <c r="G415" s="34"/>
    </row>
    <row r="416" spans="2:10">
      <c r="D416" t="s">
        <v>168</v>
      </c>
      <c r="E416" s="19"/>
      <c r="G416" s="34">
        <v>304185.93</v>
      </c>
    </row>
    <row r="417" spans="2:7">
      <c r="D417" t="s">
        <v>366</v>
      </c>
      <c r="E417" s="19"/>
      <c r="G417" s="34">
        <v>22994.14</v>
      </c>
    </row>
    <row r="418" spans="2:7">
      <c r="D418" t="s">
        <v>169</v>
      </c>
      <c r="E418" s="19"/>
      <c r="G418" s="34">
        <v>65762.45</v>
      </c>
    </row>
    <row r="419" spans="2:7">
      <c r="D419" t="s">
        <v>170</v>
      </c>
      <c r="E419" s="19"/>
      <c r="G419" s="34">
        <v>380638.9</v>
      </c>
    </row>
    <row r="420" spans="2:7">
      <c r="D420" t="s">
        <v>171</v>
      </c>
      <c r="E420" s="19"/>
      <c r="G420" s="34">
        <v>238354.64</v>
      </c>
    </row>
    <row r="421" spans="2:7">
      <c r="C421" s="1" t="s">
        <v>1089</v>
      </c>
      <c r="G421" s="103">
        <f>SUM(G413:G420)</f>
        <v>1958310.96</v>
      </c>
    </row>
    <row r="422" spans="2:7">
      <c r="G422" s="103"/>
    </row>
    <row r="423" spans="2:7">
      <c r="C423" s="1" t="s">
        <v>1090</v>
      </c>
      <c r="G423" s="34">
        <v>4109767.25</v>
      </c>
    </row>
    <row r="424" spans="2:7">
      <c r="G424" s="28"/>
    </row>
    <row r="425" spans="2:7">
      <c r="C425" s="1" t="s">
        <v>1035</v>
      </c>
      <c r="G425" s="57">
        <f>G423+G421+G411+G408+G409</f>
        <v>17418299.353836849</v>
      </c>
    </row>
    <row r="426" spans="2:7">
      <c r="G426" s="28"/>
    </row>
    <row r="429" spans="2:7">
      <c r="G429" s="28"/>
    </row>
    <row r="430" spans="2:7" ht="18.5">
      <c r="B430" s="91" t="s">
        <v>11</v>
      </c>
      <c r="C430" t="s">
        <v>930</v>
      </c>
      <c r="G430" s="28"/>
    </row>
    <row r="431" spans="2:7" ht="18.5">
      <c r="B431" s="91" t="s">
        <v>13</v>
      </c>
      <c r="C431" t="s">
        <v>1091</v>
      </c>
      <c r="G431" s="28"/>
    </row>
    <row r="432" spans="2:7">
      <c r="G432" s="28"/>
    </row>
    <row r="433" spans="2:10">
      <c r="B433" s="346" t="s">
        <v>1003</v>
      </c>
      <c r="C433" s="47" t="s">
        <v>15</v>
      </c>
      <c r="D433" s="47" t="s">
        <v>16</v>
      </c>
      <c r="E433" s="47" t="s">
        <v>17</v>
      </c>
      <c r="F433" s="47" t="s">
        <v>18</v>
      </c>
      <c r="G433" s="100" t="s">
        <v>19</v>
      </c>
      <c r="H433" s="47" t="s">
        <v>20</v>
      </c>
      <c r="I433" s="47" t="s">
        <v>21</v>
      </c>
      <c r="J433" s="47" t="s">
        <v>22</v>
      </c>
    </row>
    <row r="434" spans="2:10">
      <c r="B434" s="346"/>
      <c r="C434" s="314" t="s">
        <v>188</v>
      </c>
      <c r="D434" s="314" t="s">
        <v>1037</v>
      </c>
      <c r="E434" s="314">
        <v>1</v>
      </c>
      <c r="F434" s="314" t="s">
        <v>25</v>
      </c>
      <c r="G434" s="324">
        <v>114638.76192506039</v>
      </c>
      <c r="H434" s="13" t="s">
        <v>79</v>
      </c>
      <c r="I434" s="13">
        <v>110</v>
      </c>
      <c r="J434" s="13" t="s">
        <v>80</v>
      </c>
    </row>
    <row r="435" spans="2:10">
      <c r="B435" s="346"/>
      <c r="C435" s="314"/>
      <c r="D435" s="314"/>
      <c r="E435" s="314"/>
      <c r="F435" s="314"/>
      <c r="G435" s="324"/>
      <c r="H435" s="13" t="s">
        <v>68</v>
      </c>
      <c r="I435" s="13">
        <v>300</v>
      </c>
      <c r="J435" s="13" t="s">
        <v>69</v>
      </c>
    </row>
    <row r="436" spans="2:10">
      <c r="B436" s="346"/>
      <c r="C436" s="276" t="s">
        <v>1042</v>
      </c>
      <c r="D436" s="276" t="s">
        <v>1043</v>
      </c>
      <c r="E436" s="276">
        <v>1</v>
      </c>
      <c r="F436" s="276" t="s">
        <v>25</v>
      </c>
      <c r="G436" s="350">
        <v>264742.8281685533</v>
      </c>
      <c r="H436" s="13" t="s">
        <v>1086</v>
      </c>
      <c r="I436" s="13">
        <v>9775</v>
      </c>
      <c r="J436" s="13" t="s">
        <v>43</v>
      </c>
    </row>
    <row r="437" spans="2:10">
      <c r="B437" s="346"/>
      <c r="C437" s="277"/>
      <c r="D437" s="277"/>
      <c r="E437" s="277"/>
      <c r="F437" s="277"/>
      <c r="G437" s="351"/>
      <c r="H437" s="13" t="s">
        <v>1005</v>
      </c>
      <c r="I437" s="13">
        <v>20</v>
      </c>
      <c r="J437" s="13" t="s">
        <v>1006</v>
      </c>
    </row>
    <row r="438" spans="2:10">
      <c r="B438" s="346"/>
      <c r="C438" s="276" t="s">
        <v>1044</v>
      </c>
      <c r="D438" s="276" t="s">
        <v>1043</v>
      </c>
      <c r="E438" s="276">
        <v>1</v>
      </c>
      <c r="F438" s="276" t="s">
        <v>25</v>
      </c>
      <c r="G438" s="350">
        <v>1328169.628</v>
      </c>
      <c r="H438" s="13" t="s">
        <v>1086</v>
      </c>
      <c r="I438" s="13">
        <v>9775</v>
      </c>
      <c r="J438" s="13" t="s">
        <v>43</v>
      </c>
    </row>
    <row r="439" spans="2:10">
      <c r="B439" s="346"/>
      <c r="C439" s="277"/>
      <c r="D439" s="277"/>
      <c r="E439" s="277"/>
      <c r="F439" s="277"/>
      <c r="G439" s="351"/>
      <c r="H439" s="13" t="s">
        <v>1005</v>
      </c>
      <c r="I439" s="13">
        <v>20</v>
      </c>
      <c r="J439" s="13" t="s">
        <v>1006</v>
      </c>
    </row>
    <row r="440" spans="2:10">
      <c r="B440" s="346"/>
      <c r="C440" s="101" t="s">
        <v>131</v>
      </c>
      <c r="D440" s="101" t="s">
        <v>1045</v>
      </c>
      <c r="E440" s="101">
        <v>1</v>
      </c>
      <c r="F440" s="101" t="s">
        <v>25</v>
      </c>
      <c r="G440" s="102">
        <v>24360.702306953128</v>
      </c>
      <c r="H440" s="13" t="s">
        <v>109</v>
      </c>
      <c r="I440" s="13">
        <v>150</v>
      </c>
      <c r="J440" s="13" t="s">
        <v>58</v>
      </c>
    </row>
    <row r="441" spans="2:10">
      <c r="B441" s="346"/>
      <c r="C441" s="13" t="s">
        <v>135</v>
      </c>
      <c r="D441" s="13" t="s">
        <v>1045</v>
      </c>
      <c r="E441" s="13">
        <v>1</v>
      </c>
      <c r="F441" s="101" t="s">
        <v>25</v>
      </c>
      <c r="G441" s="33">
        <v>11715.685584999999</v>
      </c>
      <c r="H441" s="13" t="s">
        <v>79</v>
      </c>
      <c r="I441" s="13">
        <v>50</v>
      </c>
      <c r="J441" s="13" t="s">
        <v>614</v>
      </c>
    </row>
    <row r="442" spans="2:10">
      <c r="B442" s="346"/>
      <c r="C442" s="13" t="s">
        <v>134</v>
      </c>
      <c r="D442" s="13" t="s">
        <v>1045</v>
      </c>
      <c r="E442" s="13">
        <v>1</v>
      </c>
      <c r="F442" s="101" t="s">
        <v>25</v>
      </c>
      <c r="G442" s="33">
        <v>7596.7251420000002</v>
      </c>
      <c r="H442" s="13" t="s">
        <v>79</v>
      </c>
      <c r="I442" s="13">
        <v>50</v>
      </c>
      <c r="J442" s="13" t="s">
        <v>80</v>
      </c>
    </row>
    <row r="443" spans="2:10">
      <c r="B443" s="346"/>
      <c r="C443" s="101" t="s">
        <v>132</v>
      </c>
      <c r="D443" s="13" t="s">
        <v>1045</v>
      </c>
      <c r="E443" s="13">
        <v>1</v>
      </c>
      <c r="F443" s="101" t="s">
        <v>25</v>
      </c>
      <c r="G443" s="33">
        <v>8296.5083333918828</v>
      </c>
      <c r="H443" s="13" t="s">
        <v>109</v>
      </c>
      <c r="I443" s="13">
        <v>100</v>
      </c>
      <c r="J443" s="13" t="s">
        <v>58</v>
      </c>
    </row>
    <row r="444" spans="2:10">
      <c r="B444" s="346"/>
      <c r="C444" s="101" t="s">
        <v>567</v>
      </c>
      <c r="D444" s="13" t="s">
        <v>124</v>
      </c>
      <c r="E444" s="13">
        <v>1</v>
      </c>
      <c r="F444" s="101" t="s">
        <v>25</v>
      </c>
      <c r="G444" s="33">
        <v>151321.79999999999</v>
      </c>
      <c r="H444" s="13" t="s">
        <v>26</v>
      </c>
      <c r="I444" s="13">
        <v>112</v>
      </c>
      <c r="J444" s="13" t="s">
        <v>27</v>
      </c>
    </row>
    <row r="445" spans="2:10">
      <c r="B445" s="346"/>
      <c r="C445" s="13" t="s">
        <v>28</v>
      </c>
      <c r="D445" s="13" t="s">
        <v>24</v>
      </c>
      <c r="E445" s="13">
        <v>1</v>
      </c>
      <c r="F445" s="101" t="s">
        <v>25</v>
      </c>
      <c r="G445" s="102">
        <v>41973.00401001337</v>
      </c>
      <c r="H445" s="13" t="s">
        <v>26</v>
      </c>
      <c r="I445" s="13">
        <v>12</v>
      </c>
      <c r="J445" s="13" t="s">
        <v>27</v>
      </c>
    </row>
    <row r="446" spans="2:10">
      <c r="B446" s="346"/>
      <c r="C446" s="314" t="s">
        <v>84</v>
      </c>
      <c r="D446" s="314" t="s">
        <v>1016</v>
      </c>
      <c r="E446" s="314">
        <v>1</v>
      </c>
      <c r="F446" s="314" t="s">
        <v>25</v>
      </c>
      <c r="G446" s="324">
        <v>59585</v>
      </c>
      <c r="H446" s="13" t="s">
        <v>79</v>
      </c>
      <c r="I446" s="13">
        <v>100</v>
      </c>
      <c r="J446" s="13" t="s">
        <v>80</v>
      </c>
    </row>
    <row r="447" spans="2:10">
      <c r="B447" s="346"/>
      <c r="C447" s="314"/>
      <c r="D447" s="314"/>
      <c r="E447" s="314"/>
      <c r="F447" s="314"/>
      <c r="G447" s="324"/>
      <c r="H447" s="13" t="s">
        <v>68</v>
      </c>
      <c r="I447" s="13">
        <v>300</v>
      </c>
      <c r="J447" s="13" t="s">
        <v>69</v>
      </c>
    </row>
    <row r="448" spans="2:10">
      <c r="B448" s="346"/>
      <c r="C448" s="101" t="s">
        <v>1017</v>
      </c>
      <c r="D448" s="13" t="s">
        <v>24</v>
      </c>
      <c r="E448" s="13">
        <v>1</v>
      </c>
      <c r="F448" s="101" t="s">
        <v>25</v>
      </c>
      <c r="G448" s="33">
        <v>141716.57999999999</v>
      </c>
      <c r="H448" s="13" t="s">
        <v>26</v>
      </c>
      <c r="I448" s="13">
        <v>12</v>
      </c>
      <c r="J448" s="13" t="s">
        <v>27</v>
      </c>
    </row>
    <row r="449" spans="2:10">
      <c r="B449" s="346"/>
      <c r="C449" s="13" t="s">
        <v>143</v>
      </c>
      <c r="D449" s="13" t="s">
        <v>124</v>
      </c>
      <c r="E449" s="13">
        <v>1</v>
      </c>
      <c r="F449" s="101" t="s">
        <v>25</v>
      </c>
      <c r="G449" s="102">
        <v>60000</v>
      </c>
      <c r="H449" s="13" t="s">
        <v>385</v>
      </c>
      <c r="I449" s="13">
        <v>2</v>
      </c>
      <c r="J449" s="13" t="s">
        <v>65</v>
      </c>
    </row>
    <row r="450" spans="2:10">
      <c r="B450" s="346"/>
      <c r="C450" s="13" t="s">
        <v>140</v>
      </c>
      <c r="D450" s="13" t="s">
        <v>124</v>
      </c>
      <c r="E450" s="13">
        <v>1</v>
      </c>
      <c r="F450" s="101" t="s">
        <v>25</v>
      </c>
      <c r="G450" s="33">
        <v>13643.042581</v>
      </c>
      <c r="H450" s="13" t="s">
        <v>17</v>
      </c>
      <c r="I450" s="13">
        <v>1</v>
      </c>
      <c r="J450" s="13" t="s">
        <v>65</v>
      </c>
    </row>
    <row r="451" spans="2:10">
      <c r="B451" s="346"/>
      <c r="C451" s="101" t="s">
        <v>1019</v>
      </c>
      <c r="D451" s="13" t="s">
        <v>831</v>
      </c>
      <c r="E451" s="13">
        <v>1</v>
      </c>
      <c r="F451" s="101" t="s">
        <v>25</v>
      </c>
      <c r="G451" s="33">
        <v>994744.47841899993</v>
      </c>
      <c r="H451" s="13" t="s">
        <v>1087</v>
      </c>
      <c r="I451" s="13">
        <v>4873</v>
      </c>
      <c r="J451" s="13" t="s">
        <v>38</v>
      </c>
    </row>
    <row r="452" spans="2:10">
      <c r="B452" s="346"/>
      <c r="C452" s="101" t="s">
        <v>1020</v>
      </c>
      <c r="D452" s="13" t="s">
        <v>831</v>
      </c>
      <c r="E452" s="13">
        <v>1</v>
      </c>
      <c r="F452" s="101" t="s">
        <v>25</v>
      </c>
      <c r="G452" s="33">
        <v>361880.31785054848</v>
      </c>
      <c r="H452" s="13" t="s">
        <v>1087</v>
      </c>
      <c r="I452" s="13">
        <v>4873</v>
      </c>
      <c r="J452" s="13" t="s">
        <v>38</v>
      </c>
    </row>
    <row r="453" spans="2:10">
      <c r="B453" s="346"/>
      <c r="C453" s="314" t="s">
        <v>595</v>
      </c>
      <c r="D453" s="314" t="s">
        <v>837</v>
      </c>
      <c r="E453" s="314">
        <v>1</v>
      </c>
      <c r="F453" s="314" t="s">
        <v>25</v>
      </c>
      <c r="G453" s="324">
        <v>124920.90000000001</v>
      </c>
      <c r="H453" s="13" t="s">
        <v>79</v>
      </c>
      <c r="I453" s="13">
        <v>50</v>
      </c>
      <c r="J453" s="13" t="s">
        <v>80</v>
      </c>
    </row>
    <row r="454" spans="2:10">
      <c r="B454" s="346"/>
      <c r="C454" s="314"/>
      <c r="D454" s="314"/>
      <c r="E454" s="314"/>
      <c r="F454" s="314"/>
      <c r="G454" s="324"/>
      <c r="H454" s="13" t="s">
        <v>68</v>
      </c>
      <c r="I454" s="13">
        <v>600</v>
      </c>
      <c r="J454" s="13" t="s">
        <v>69</v>
      </c>
    </row>
    <row r="455" spans="2:10">
      <c r="B455" s="346"/>
      <c r="C455" s="13" t="s">
        <v>320</v>
      </c>
      <c r="D455" s="13" t="s">
        <v>93</v>
      </c>
      <c r="E455" s="13">
        <v>1</v>
      </c>
      <c r="F455" s="13" t="s">
        <v>25</v>
      </c>
      <c r="G455" s="33">
        <v>10167.598835000001</v>
      </c>
      <c r="H455" s="13" t="s">
        <v>1088</v>
      </c>
      <c r="I455" s="13">
        <v>1</v>
      </c>
      <c r="J455" s="13" t="s">
        <v>65</v>
      </c>
    </row>
    <row r="456" spans="2:10">
      <c r="B456" s="346"/>
      <c r="C456" s="13" t="s">
        <v>89</v>
      </c>
      <c r="D456" s="13" t="s">
        <v>93</v>
      </c>
      <c r="E456" s="13">
        <v>1</v>
      </c>
      <c r="F456" s="13" t="s">
        <v>25</v>
      </c>
      <c r="G456" s="33">
        <v>14917.045649735875</v>
      </c>
      <c r="H456" s="13" t="s">
        <v>603</v>
      </c>
      <c r="I456" s="13">
        <v>112</v>
      </c>
      <c r="J456" s="13" t="s">
        <v>27</v>
      </c>
    </row>
    <row r="457" spans="2:10">
      <c r="B457" s="346"/>
      <c r="C457" s="13" t="s">
        <v>1028</v>
      </c>
      <c r="D457" s="13" t="s">
        <v>93</v>
      </c>
      <c r="E457" s="13">
        <v>1</v>
      </c>
      <c r="F457" s="13" t="s">
        <v>25</v>
      </c>
      <c r="G457" s="33">
        <v>24209.321186594341</v>
      </c>
      <c r="H457" s="13" t="s">
        <v>603</v>
      </c>
      <c r="I457" s="13">
        <v>112</v>
      </c>
      <c r="J457" s="13" t="s">
        <v>27</v>
      </c>
    </row>
    <row r="458" spans="2:10">
      <c r="B458" s="346"/>
      <c r="C458" s="101" t="s">
        <v>186</v>
      </c>
      <c r="D458" s="13" t="s">
        <v>93</v>
      </c>
      <c r="E458" s="13">
        <v>1</v>
      </c>
      <c r="F458" s="13" t="s">
        <v>25</v>
      </c>
      <c r="G458" s="33">
        <v>88922.14130622035</v>
      </c>
      <c r="H458" s="13" t="s">
        <v>79</v>
      </c>
      <c r="I458" s="13">
        <v>200</v>
      </c>
      <c r="J458" s="13" t="s">
        <v>80</v>
      </c>
    </row>
    <row r="459" spans="2:10">
      <c r="B459" s="346"/>
      <c r="C459" s="101" t="s">
        <v>127</v>
      </c>
      <c r="D459" s="13" t="s">
        <v>124</v>
      </c>
      <c r="E459" s="13">
        <v>1</v>
      </c>
      <c r="F459" s="13" t="s">
        <v>25</v>
      </c>
      <c r="G459" s="33">
        <v>124150.65</v>
      </c>
      <c r="H459" s="13" t="s">
        <v>109</v>
      </c>
      <c r="I459" s="13">
        <v>20</v>
      </c>
      <c r="J459" s="13" t="s">
        <v>58</v>
      </c>
    </row>
    <row r="460" spans="2:10">
      <c r="B460" s="346"/>
      <c r="C460" s="101" t="s">
        <v>157</v>
      </c>
      <c r="D460" s="13" t="s">
        <v>93</v>
      </c>
      <c r="E460" s="13">
        <v>1</v>
      </c>
      <c r="F460" s="13" t="s">
        <v>25</v>
      </c>
      <c r="G460" s="33">
        <v>100132.24154427793</v>
      </c>
      <c r="H460" s="13" t="s">
        <v>109</v>
      </c>
      <c r="I460" s="13">
        <v>40</v>
      </c>
      <c r="J460" s="13" t="s">
        <v>58</v>
      </c>
    </row>
    <row r="461" spans="2:10">
      <c r="B461" s="346"/>
      <c r="C461" s="101" t="s">
        <v>117</v>
      </c>
      <c r="D461" s="13" t="s">
        <v>93</v>
      </c>
      <c r="E461" s="13">
        <v>1</v>
      </c>
      <c r="F461" s="13" t="s">
        <v>25</v>
      </c>
      <c r="G461" s="102">
        <v>3920.4395019999997</v>
      </c>
      <c r="H461" s="13" t="s">
        <v>86</v>
      </c>
      <c r="I461" s="13">
        <v>1</v>
      </c>
      <c r="J461" s="13" t="s">
        <v>80</v>
      </c>
    </row>
    <row r="462" spans="2:10">
      <c r="B462" s="347"/>
      <c r="C462" s="101" t="s">
        <v>356</v>
      </c>
      <c r="D462" s="13" t="s">
        <v>124</v>
      </c>
      <c r="E462" s="13">
        <v>1</v>
      </c>
      <c r="F462" s="13" t="s">
        <v>25</v>
      </c>
      <c r="G462" s="102">
        <v>13395.80423</v>
      </c>
      <c r="H462" s="13" t="s">
        <v>109</v>
      </c>
      <c r="I462" s="13">
        <v>200</v>
      </c>
      <c r="J462" s="13" t="s">
        <v>58</v>
      </c>
    </row>
    <row r="463" spans="2:10">
      <c r="C463" s="104"/>
      <c r="G463" s="105"/>
    </row>
    <row r="464" spans="2:10" ht="15" thickBot="1">
      <c r="C464" s="15" t="s">
        <v>164</v>
      </c>
      <c r="G464" s="28">
        <f>SUM(G433:G462)</f>
        <v>4089121.2045753477</v>
      </c>
    </row>
    <row r="465" spans="3:7">
      <c r="C465" s="1" t="s">
        <v>1031</v>
      </c>
      <c r="G465" s="28">
        <v>9056</v>
      </c>
    </row>
    <row r="466" spans="3:7">
      <c r="C466" s="1"/>
      <c r="G466" s="28"/>
    </row>
    <row r="467" spans="3:7">
      <c r="C467" s="1" t="s">
        <v>607</v>
      </c>
      <c r="D467" s="56"/>
      <c r="E467" s="19"/>
      <c r="G467" s="34">
        <v>235645.19</v>
      </c>
    </row>
    <row r="468" spans="3:7">
      <c r="C468" t="s">
        <v>167</v>
      </c>
      <c r="E468" s="19"/>
      <c r="G468" s="34"/>
    </row>
    <row r="469" spans="3:7">
      <c r="D469" t="s">
        <v>1033</v>
      </c>
      <c r="E469" s="19"/>
      <c r="G469" s="34">
        <v>299825.49</v>
      </c>
    </row>
    <row r="470" spans="3:7">
      <c r="D470" t="s">
        <v>302</v>
      </c>
      <c r="E470" s="19"/>
      <c r="G470" s="34">
        <v>61526.12</v>
      </c>
    </row>
    <row r="471" spans="3:7">
      <c r="D471" t="s">
        <v>168</v>
      </c>
      <c r="E471" s="19"/>
      <c r="G471" s="34">
        <v>116146.44</v>
      </c>
    </row>
    <row r="472" spans="3:7">
      <c r="D472" t="s">
        <v>366</v>
      </c>
      <c r="E472" s="19"/>
      <c r="G472" s="34">
        <v>8779.7900000000009</v>
      </c>
    </row>
    <row r="473" spans="3:7">
      <c r="D473" t="s">
        <v>169</v>
      </c>
      <c r="E473" s="19"/>
      <c r="G473" s="34">
        <v>25109.89</v>
      </c>
    </row>
    <row r="474" spans="3:7">
      <c r="D474" t="s">
        <v>170</v>
      </c>
      <c r="E474" s="19"/>
      <c r="G474" s="34">
        <v>145338.26</v>
      </c>
    </row>
    <row r="475" spans="3:7">
      <c r="D475" t="s">
        <v>171</v>
      </c>
      <c r="E475" s="19"/>
      <c r="G475" s="34">
        <v>91010.27</v>
      </c>
    </row>
    <row r="476" spans="3:7">
      <c r="C476" s="1" t="s">
        <v>1089</v>
      </c>
      <c r="G476" s="103">
        <f>SUM(G469:G475)</f>
        <v>747736.26</v>
      </c>
    </row>
    <row r="477" spans="3:7">
      <c r="G477" s="103"/>
    </row>
    <row r="478" spans="3:7">
      <c r="C478" s="1" t="s">
        <v>1090</v>
      </c>
      <c r="G478" s="34">
        <v>1583004.64</v>
      </c>
    </row>
    <row r="479" spans="3:7">
      <c r="G479" s="28"/>
    </row>
    <row r="480" spans="3:7">
      <c r="C480" s="1" t="s">
        <v>1035</v>
      </c>
      <c r="G480" s="57">
        <f>G478+G476+G467+G464+G465</f>
        <v>6664563.2945753476</v>
      </c>
    </row>
    <row r="481" spans="2:10">
      <c r="G481" s="28"/>
    </row>
    <row r="483" spans="2:10" ht="18.5">
      <c r="C483" s="91" t="s">
        <v>11</v>
      </c>
      <c r="D483" t="s">
        <v>944</v>
      </c>
    </row>
    <row r="484" spans="2:10" ht="18.5">
      <c r="C484" s="91" t="s">
        <v>13</v>
      </c>
      <c r="D484" t="s">
        <v>945</v>
      </c>
    </row>
    <row r="487" spans="2:10">
      <c r="B487" s="346" t="s">
        <v>1003</v>
      </c>
      <c r="C487" s="47" t="s">
        <v>15</v>
      </c>
      <c r="D487" s="47" t="s">
        <v>16</v>
      </c>
      <c r="E487" s="47" t="s">
        <v>17</v>
      </c>
      <c r="F487" s="47" t="s">
        <v>18</v>
      </c>
      <c r="G487" s="100" t="s">
        <v>19</v>
      </c>
      <c r="H487" s="47" t="s">
        <v>20</v>
      </c>
      <c r="I487" s="47" t="s">
        <v>21</v>
      </c>
      <c r="J487" s="47" t="s">
        <v>22</v>
      </c>
    </row>
    <row r="488" spans="2:10">
      <c r="B488" s="346"/>
      <c r="C488" s="294" t="s">
        <v>1092</v>
      </c>
      <c r="D488" s="294" t="s">
        <v>1037</v>
      </c>
      <c r="E488" s="292">
        <v>1</v>
      </c>
      <c r="F488" s="294" t="s">
        <v>25</v>
      </c>
      <c r="G488" s="296">
        <v>114638.76192506039</v>
      </c>
      <c r="H488" s="13" t="s">
        <v>79</v>
      </c>
      <c r="I488" s="13">
        <v>110</v>
      </c>
      <c r="J488" s="13" t="s">
        <v>80</v>
      </c>
    </row>
    <row r="489" spans="2:10">
      <c r="B489" s="346"/>
      <c r="C489" s="295"/>
      <c r="D489" s="295"/>
      <c r="E489" s="293"/>
      <c r="F489" s="295"/>
      <c r="G489" s="297"/>
      <c r="H489" s="13" t="s">
        <v>68</v>
      </c>
      <c r="I489" s="13">
        <v>300</v>
      </c>
      <c r="J489" s="13" t="s">
        <v>69</v>
      </c>
    </row>
    <row r="490" spans="2:10">
      <c r="B490" s="346"/>
      <c r="C490" s="13" t="s">
        <v>1020</v>
      </c>
      <c r="D490" s="13" t="s">
        <v>1040</v>
      </c>
      <c r="E490" s="11">
        <v>1</v>
      </c>
      <c r="F490" s="9" t="s">
        <v>25</v>
      </c>
      <c r="G490" s="49">
        <v>282267.30296306987</v>
      </c>
      <c r="H490" s="13" t="s">
        <v>1087</v>
      </c>
      <c r="I490" s="13">
        <v>1766</v>
      </c>
      <c r="J490" s="13" t="s">
        <v>1081</v>
      </c>
    </row>
    <row r="491" spans="2:10">
      <c r="B491" s="346"/>
      <c r="C491" s="13" t="s">
        <v>1041</v>
      </c>
      <c r="D491" s="13" t="s">
        <v>1040</v>
      </c>
      <c r="E491" s="11">
        <v>1</v>
      </c>
      <c r="F491" s="9" t="s">
        <v>25</v>
      </c>
      <c r="G491" s="49">
        <v>431182.80489799997</v>
      </c>
      <c r="H491" s="13" t="s">
        <v>1087</v>
      </c>
      <c r="I491" s="13">
        <v>1766</v>
      </c>
      <c r="J491" s="13" t="s">
        <v>1081</v>
      </c>
    </row>
    <row r="492" spans="2:10">
      <c r="B492" s="346"/>
      <c r="C492" s="294" t="s">
        <v>1042</v>
      </c>
      <c r="D492" s="294" t="s">
        <v>1043</v>
      </c>
      <c r="E492" s="292">
        <v>1</v>
      </c>
      <c r="F492" s="294" t="s">
        <v>25</v>
      </c>
      <c r="G492" s="296">
        <v>262658.24470323161</v>
      </c>
      <c r="H492" s="13" t="s">
        <v>629</v>
      </c>
      <c r="I492" s="13">
        <v>4148</v>
      </c>
      <c r="J492" s="13" t="s">
        <v>43</v>
      </c>
    </row>
    <row r="493" spans="2:10">
      <c r="B493" s="346"/>
      <c r="C493" s="295"/>
      <c r="D493" s="295"/>
      <c r="E493" s="293"/>
      <c r="F493" s="295"/>
      <c r="G493" s="297"/>
      <c r="H493" s="13" t="s">
        <v>1005</v>
      </c>
      <c r="I493" s="13">
        <v>20</v>
      </c>
      <c r="J493" s="13" t="s">
        <v>1006</v>
      </c>
    </row>
    <row r="494" spans="2:10">
      <c r="B494" s="346"/>
      <c r="C494" s="294" t="s">
        <v>1044</v>
      </c>
      <c r="D494" s="294" t="s">
        <v>1043</v>
      </c>
      <c r="E494" s="292">
        <v>1</v>
      </c>
      <c r="F494" s="294" t="s">
        <v>25</v>
      </c>
      <c r="G494" s="296">
        <v>1321000.6529999999</v>
      </c>
      <c r="H494" s="13" t="s">
        <v>629</v>
      </c>
      <c r="I494" s="13">
        <v>4148</v>
      </c>
      <c r="J494" s="13" t="s">
        <v>43</v>
      </c>
    </row>
    <row r="495" spans="2:10">
      <c r="B495" s="346"/>
      <c r="C495" s="295"/>
      <c r="D495" s="295"/>
      <c r="E495" s="293"/>
      <c r="F495" s="295"/>
      <c r="G495" s="297"/>
      <c r="H495" s="13" t="s">
        <v>1005</v>
      </c>
      <c r="I495" s="13">
        <v>20</v>
      </c>
      <c r="J495" s="13" t="s">
        <v>1006</v>
      </c>
    </row>
    <row r="496" spans="2:10">
      <c r="B496" s="346"/>
      <c r="C496" s="13" t="s">
        <v>131</v>
      </c>
      <c r="D496" s="13" t="s">
        <v>1045</v>
      </c>
      <c r="E496" s="11">
        <v>1</v>
      </c>
      <c r="F496" s="9" t="s">
        <v>25</v>
      </c>
      <c r="G496" s="49">
        <v>24360.702306953128</v>
      </c>
      <c r="H496" s="13" t="s">
        <v>109</v>
      </c>
      <c r="I496" s="13">
        <v>150</v>
      </c>
      <c r="J496" s="13" t="s">
        <v>58</v>
      </c>
    </row>
    <row r="497" spans="2:10">
      <c r="B497" s="346"/>
      <c r="C497" s="13" t="s">
        <v>1093</v>
      </c>
      <c r="D497" s="13" t="s">
        <v>1045</v>
      </c>
      <c r="E497" s="11">
        <v>1</v>
      </c>
      <c r="F497" s="9" t="s">
        <v>25</v>
      </c>
      <c r="G497" s="49">
        <v>11715.685584999999</v>
      </c>
      <c r="H497" s="13" t="s">
        <v>79</v>
      </c>
      <c r="I497" s="13">
        <v>50</v>
      </c>
      <c r="J497" s="13" t="s">
        <v>80</v>
      </c>
    </row>
    <row r="498" spans="2:10">
      <c r="B498" s="346"/>
      <c r="C498" s="13" t="s">
        <v>134</v>
      </c>
      <c r="D498" s="13" t="s">
        <v>1045</v>
      </c>
      <c r="E498" s="11">
        <v>1</v>
      </c>
      <c r="F498" s="9" t="s">
        <v>25</v>
      </c>
      <c r="G498" s="49">
        <v>7596.7251420000002</v>
      </c>
      <c r="H498" s="13" t="s">
        <v>79</v>
      </c>
      <c r="I498" s="13">
        <v>50</v>
      </c>
      <c r="J498" s="13" t="s">
        <v>80</v>
      </c>
    </row>
    <row r="499" spans="2:10">
      <c r="B499" s="346"/>
      <c r="C499" s="13" t="s">
        <v>132</v>
      </c>
      <c r="D499" s="13" t="s">
        <v>1045</v>
      </c>
      <c r="E499" s="11">
        <v>1</v>
      </c>
      <c r="F499" s="9" t="s">
        <v>25</v>
      </c>
      <c r="G499" s="49">
        <v>8296.5083333918828</v>
      </c>
      <c r="H499" s="13" t="s">
        <v>109</v>
      </c>
      <c r="I499" s="13">
        <v>100</v>
      </c>
      <c r="J499" s="13" t="s">
        <v>58</v>
      </c>
    </row>
    <row r="500" spans="2:10">
      <c r="B500" s="346"/>
      <c r="C500" s="13" t="s">
        <v>285</v>
      </c>
      <c r="D500" s="13" t="s">
        <v>1045</v>
      </c>
      <c r="E500" s="11">
        <v>1</v>
      </c>
      <c r="F500" s="9"/>
      <c r="G500" s="49">
        <v>13643.042581</v>
      </c>
      <c r="H500" s="13" t="s">
        <v>385</v>
      </c>
      <c r="I500" s="13">
        <v>1</v>
      </c>
      <c r="J500" s="13" t="s">
        <v>65</v>
      </c>
    </row>
    <row r="501" spans="2:10">
      <c r="B501" s="346"/>
      <c r="C501" s="13" t="s">
        <v>567</v>
      </c>
      <c r="D501" s="13" t="s">
        <v>124</v>
      </c>
      <c r="E501" s="11">
        <v>1</v>
      </c>
      <c r="F501" s="9" t="s">
        <v>25</v>
      </c>
      <c r="G501" s="49">
        <v>105027.4</v>
      </c>
      <c r="H501" s="13" t="s">
        <v>568</v>
      </c>
      <c r="I501" s="13">
        <v>66</v>
      </c>
      <c r="J501" s="13" t="s">
        <v>27</v>
      </c>
    </row>
    <row r="502" spans="2:10">
      <c r="B502" s="346"/>
      <c r="C502" s="13" t="s">
        <v>28</v>
      </c>
      <c r="D502" s="13" t="s">
        <v>24</v>
      </c>
      <c r="E502" s="11">
        <v>1</v>
      </c>
      <c r="F502" s="9" t="s">
        <v>25</v>
      </c>
      <c r="G502" s="49">
        <v>36326.032360149824</v>
      </c>
      <c r="H502" s="13" t="s">
        <v>603</v>
      </c>
      <c r="I502" s="13">
        <v>8</v>
      </c>
      <c r="J502" s="13" t="s">
        <v>27</v>
      </c>
    </row>
    <row r="503" spans="2:10">
      <c r="B503" s="346"/>
      <c r="C503" s="13" t="s">
        <v>1017</v>
      </c>
      <c r="D503" s="13" t="s">
        <v>24</v>
      </c>
      <c r="E503" s="11">
        <v>1</v>
      </c>
      <c r="F503" s="9" t="s">
        <v>25</v>
      </c>
      <c r="G503" s="49">
        <v>124864.75645440615</v>
      </c>
      <c r="H503" s="13" t="s">
        <v>603</v>
      </c>
      <c r="I503" s="13">
        <v>8</v>
      </c>
      <c r="J503" s="13" t="s">
        <v>27</v>
      </c>
    </row>
    <row r="504" spans="2:10">
      <c r="B504" s="346"/>
      <c r="C504" s="294" t="s">
        <v>1094</v>
      </c>
      <c r="D504" s="288" t="s">
        <v>1016</v>
      </c>
      <c r="E504" s="292">
        <v>1</v>
      </c>
      <c r="F504" s="294" t="s">
        <v>25</v>
      </c>
      <c r="G504" s="296">
        <v>26811</v>
      </c>
      <c r="H504" s="13" t="s">
        <v>79</v>
      </c>
      <c r="I504" s="13">
        <v>50</v>
      </c>
      <c r="J504" s="13" t="s">
        <v>80</v>
      </c>
    </row>
    <row r="505" spans="2:10">
      <c r="B505" s="346"/>
      <c r="C505" s="295"/>
      <c r="D505" s="289"/>
      <c r="E505" s="293"/>
      <c r="F505" s="295"/>
      <c r="G505" s="297"/>
      <c r="H505" s="13" t="s">
        <v>68</v>
      </c>
      <c r="I505" s="13">
        <v>250</v>
      </c>
      <c r="J505" s="13" t="s">
        <v>69</v>
      </c>
    </row>
    <row r="506" spans="2:10">
      <c r="B506" s="346"/>
      <c r="C506" s="13" t="s">
        <v>143</v>
      </c>
      <c r="D506" s="9" t="s">
        <v>124</v>
      </c>
      <c r="E506" s="11">
        <v>1</v>
      </c>
      <c r="F506" s="9" t="s">
        <v>25</v>
      </c>
      <c r="G506" s="49">
        <v>60000</v>
      </c>
      <c r="H506" s="13" t="s">
        <v>385</v>
      </c>
      <c r="I506" s="13">
        <v>2</v>
      </c>
      <c r="J506" s="13" t="s">
        <v>685</v>
      </c>
    </row>
    <row r="507" spans="2:10">
      <c r="B507" s="346"/>
      <c r="C507" s="13" t="s">
        <v>140</v>
      </c>
      <c r="D507" s="13" t="s">
        <v>124</v>
      </c>
      <c r="E507" s="11">
        <v>1</v>
      </c>
      <c r="F507" s="9" t="s">
        <v>25</v>
      </c>
      <c r="G507" s="49">
        <v>13643.042581</v>
      </c>
      <c r="H507" s="13" t="s">
        <v>385</v>
      </c>
      <c r="I507" s="13">
        <v>1</v>
      </c>
      <c r="J507" s="13" t="s">
        <v>65</v>
      </c>
    </row>
    <row r="508" spans="2:10">
      <c r="B508" s="346"/>
      <c r="C508" s="13" t="s">
        <v>1095</v>
      </c>
      <c r="D508" s="13" t="s">
        <v>93</v>
      </c>
      <c r="E508" s="11">
        <v>1</v>
      </c>
      <c r="F508" s="9" t="s">
        <v>25</v>
      </c>
      <c r="G508" s="49">
        <v>10167.598835000001</v>
      </c>
      <c r="H508" s="13" t="s">
        <v>385</v>
      </c>
      <c r="I508" s="13">
        <v>1</v>
      </c>
      <c r="J508" s="13"/>
    </row>
    <row r="509" spans="2:10">
      <c r="B509" s="346"/>
      <c r="C509" s="13" t="s">
        <v>89</v>
      </c>
      <c r="D509" s="13" t="s">
        <v>93</v>
      </c>
      <c r="E509" s="11">
        <v>1</v>
      </c>
      <c r="F509" s="9" t="s">
        <v>25</v>
      </c>
      <c r="G509" s="49">
        <v>10447.856012470444</v>
      </c>
      <c r="H509" s="13" t="s">
        <v>842</v>
      </c>
      <c r="I509" s="13">
        <v>66</v>
      </c>
      <c r="J509" s="13" t="s">
        <v>27</v>
      </c>
    </row>
    <row r="510" spans="2:10">
      <c r="B510" s="346"/>
      <c r="C510" s="13" t="s">
        <v>1028</v>
      </c>
      <c r="D510" s="13" t="s">
        <v>93</v>
      </c>
      <c r="E510" s="11">
        <v>1</v>
      </c>
      <c r="F510" s="9" t="s">
        <v>25</v>
      </c>
      <c r="G510" s="49">
        <v>19637.111614466441</v>
      </c>
      <c r="H510" s="13" t="s">
        <v>842</v>
      </c>
      <c r="I510" s="13">
        <v>66</v>
      </c>
      <c r="J510" s="13" t="s">
        <v>27</v>
      </c>
    </row>
    <row r="511" spans="2:10">
      <c r="B511" s="346"/>
      <c r="C511" s="13" t="s">
        <v>117</v>
      </c>
      <c r="D511" s="13" t="s">
        <v>93</v>
      </c>
      <c r="E511" s="11">
        <v>1</v>
      </c>
      <c r="F511" s="9" t="s">
        <v>25</v>
      </c>
      <c r="G511" s="49">
        <v>3920.4395019999997</v>
      </c>
      <c r="H511" s="13" t="s">
        <v>86</v>
      </c>
      <c r="I511" s="13">
        <v>1</v>
      </c>
      <c r="J511" s="13" t="s">
        <v>80</v>
      </c>
    </row>
    <row r="512" spans="2:10">
      <c r="B512" s="346"/>
      <c r="C512" s="13" t="s">
        <v>157</v>
      </c>
      <c r="D512" s="13" t="s">
        <v>93</v>
      </c>
      <c r="E512" s="11">
        <v>1</v>
      </c>
      <c r="F512" s="9" t="s">
        <v>25</v>
      </c>
      <c r="G512" s="49">
        <v>51982.739882304479</v>
      </c>
      <c r="H512" s="13" t="s">
        <v>109</v>
      </c>
      <c r="I512" s="13">
        <v>20</v>
      </c>
      <c r="J512" s="13" t="s">
        <v>58</v>
      </c>
    </row>
    <row r="513" spans="2:10">
      <c r="B513" s="346"/>
      <c r="C513" s="13" t="s">
        <v>356</v>
      </c>
      <c r="D513" s="13" t="s">
        <v>124</v>
      </c>
      <c r="E513" s="11">
        <v>1</v>
      </c>
      <c r="F513" s="9" t="s">
        <v>25</v>
      </c>
      <c r="G513" s="49">
        <v>8296.5083333918828</v>
      </c>
      <c r="H513" s="13" t="s">
        <v>109</v>
      </c>
      <c r="I513" s="13">
        <v>100</v>
      </c>
      <c r="J513" s="13" t="s">
        <v>58</v>
      </c>
    </row>
    <row r="514" spans="2:10">
      <c r="B514" s="346"/>
      <c r="C514" s="13" t="s">
        <v>703</v>
      </c>
      <c r="D514" s="13" t="s">
        <v>124</v>
      </c>
      <c r="E514" s="11">
        <v>1</v>
      </c>
      <c r="F514" s="9" t="s">
        <v>25</v>
      </c>
      <c r="G514" s="49">
        <v>232078.88600099998</v>
      </c>
      <c r="H514" s="13" t="s">
        <v>109</v>
      </c>
      <c r="I514" s="13">
        <v>40</v>
      </c>
      <c r="J514" s="13" t="s">
        <v>58</v>
      </c>
    </row>
    <row r="515" spans="2:10">
      <c r="B515" s="346"/>
      <c r="C515" s="13" t="s">
        <v>1096</v>
      </c>
      <c r="D515" s="13" t="s">
        <v>93</v>
      </c>
      <c r="E515" s="11">
        <v>1</v>
      </c>
      <c r="F515" s="9" t="s">
        <v>25</v>
      </c>
      <c r="G515" s="49">
        <v>48280.703234249981</v>
      </c>
      <c r="H515" s="13" t="s">
        <v>79</v>
      </c>
      <c r="I515" s="13">
        <v>100</v>
      </c>
      <c r="J515" s="13" t="s">
        <v>80</v>
      </c>
    </row>
    <row r="517" spans="2:10" ht="15" thickBot="1">
      <c r="C517" s="15" t="s">
        <v>164</v>
      </c>
      <c r="G517" s="28">
        <f>SUM(G488:G515)</f>
        <v>3228844.5062481463</v>
      </c>
    </row>
    <row r="518" spans="2:10">
      <c r="C518" s="1" t="s">
        <v>1031</v>
      </c>
      <c r="G518" s="28">
        <v>9056</v>
      </c>
    </row>
    <row r="519" spans="2:10">
      <c r="C519" s="1" t="s">
        <v>221</v>
      </c>
      <c r="D519" s="56"/>
      <c r="E519" s="19"/>
      <c r="G519" s="34">
        <v>186179.27910926839</v>
      </c>
    </row>
    <row r="520" spans="2:10">
      <c r="C520" t="s">
        <v>167</v>
      </c>
      <c r="G520" s="28"/>
    </row>
    <row r="521" spans="2:10">
      <c r="D521" t="s">
        <v>1033</v>
      </c>
      <c r="G521" s="34">
        <v>236887.04921968255</v>
      </c>
    </row>
    <row r="522" spans="2:10">
      <c r="D522" t="s">
        <v>302</v>
      </c>
      <c r="E522" s="19"/>
      <c r="G522" s="34">
        <v>48610.749071398292</v>
      </c>
    </row>
    <row r="523" spans="2:10">
      <c r="D523" t="s">
        <v>168</v>
      </c>
      <c r="E523" s="19"/>
      <c r="G523" s="34">
        <v>91765.338247578708</v>
      </c>
    </row>
    <row r="524" spans="2:10">
      <c r="D524" t="s">
        <v>366</v>
      </c>
      <c r="E524" s="19"/>
      <c r="G524" s="34">
        <v>6936.7618602716802</v>
      </c>
    </row>
    <row r="525" spans="2:10">
      <c r="D525" t="s">
        <v>169</v>
      </c>
      <c r="E525" s="19"/>
      <c r="G525" s="34">
        <v>19838.897796833342</v>
      </c>
    </row>
    <row r="526" spans="2:10">
      <c r="D526" t="s">
        <v>170</v>
      </c>
      <c r="E526" s="19"/>
      <c r="G526" s="34">
        <v>114829.29970675561</v>
      </c>
    </row>
    <row r="527" spans="2:10">
      <c r="D527" s="56"/>
      <c r="E527" s="19"/>
      <c r="G527" s="28"/>
    </row>
    <row r="528" spans="2:10">
      <c r="C528" s="1" t="s">
        <v>1097</v>
      </c>
      <c r="G528" s="28">
        <f>SUM(G521:G526)</f>
        <v>518868.09590252023</v>
      </c>
    </row>
    <row r="529" spans="1:9">
      <c r="E529" s="19"/>
      <c r="F529" s="19"/>
      <c r="G529" s="28"/>
    </row>
    <row r="530" spans="1:9">
      <c r="C530" s="1" t="s">
        <v>174</v>
      </c>
      <c r="E530" s="19"/>
      <c r="G530" s="34">
        <v>1233613.9472638189</v>
      </c>
    </row>
    <row r="531" spans="1:9">
      <c r="G531" s="28"/>
    </row>
    <row r="532" spans="1:9">
      <c r="C532" s="1" t="s">
        <v>1035</v>
      </c>
      <c r="G532" s="28">
        <f>G517+G518+G519+G528+G530</f>
        <v>5176561.8285237541</v>
      </c>
    </row>
    <row r="535" spans="1:9" ht="18.5">
      <c r="A535" s="91" t="s">
        <v>11</v>
      </c>
      <c r="B535" t="s">
        <v>937</v>
      </c>
      <c r="F535" s="28"/>
    </row>
    <row r="536" spans="1:9" ht="18.5">
      <c r="A536" s="91" t="s">
        <v>13</v>
      </c>
      <c r="B536" t="s">
        <v>1098</v>
      </c>
      <c r="F536" s="28"/>
    </row>
    <row r="537" spans="1:9">
      <c r="F537" s="28"/>
    </row>
    <row r="538" spans="1:9">
      <c r="A538" s="346" t="s">
        <v>1003</v>
      </c>
      <c r="B538" s="47" t="s">
        <v>15</v>
      </c>
      <c r="C538" s="47" t="s">
        <v>16</v>
      </c>
      <c r="D538" s="47" t="s">
        <v>17</v>
      </c>
      <c r="E538" s="47" t="s">
        <v>18</v>
      </c>
      <c r="F538" s="100" t="s">
        <v>19</v>
      </c>
      <c r="G538" s="47" t="s">
        <v>20</v>
      </c>
      <c r="H538" s="47" t="s">
        <v>21</v>
      </c>
      <c r="I538" s="47" t="s">
        <v>22</v>
      </c>
    </row>
    <row r="539" spans="1:9">
      <c r="A539" s="346"/>
      <c r="B539" s="314" t="s">
        <v>188</v>
      </c>
      <c r="C539" s="314" t="s">
        <v>1037</v>
      </c>
      <c r="D539" s="314">
        <v>1</v>
      </c>
      <c r="E539" s="314" t="s">
        <v>25</v>
      </c>
      <c r="F539" s="324">
        <v>114638.76192506039</v>
      </c>
      <c r="G539" s="13" t="s">
        <v>79</v>
      </c>
      <c r="H539" s="13">
        <v>110</v>
      </c>
      <c r="I539" s="13" t="s">
        <v>80</v>
      </c>
    </row>
    <row r="540" spans="1:9">
      <c r="A540" s="346"/>
      <c r="B540" s="314"/>
      <c r="C540" s="314"/>
      <c r="D540" s="314"/>
      <c r="E540" s="314"/>
      <c r="F540" s="324"/>
      <c r="G540" s="13" t="s">
        <v>68</v>
      </c>
      <c r="H540" s="13">
        <v>300</v>
      </c>
      <c r="I540" s="13" t="s">
        <v>69</v>
      </c>
    </row>
    <row r="541" spans="1:9">
      <c r="A541" s="346"/>
      <c r="B541" s="276" t="s">
        <v>1042</v>
      </c>
      <c r="C541" s="276" t="s">
        <v>1043</v>
      </c>
      <c r="D541" s="276">
        <v>1</v>
      </c>
      <c r="E541" s="276" t="s">
        <v>25</v>
      </c>
      <c r="F541" s="350">
        <v>279167.90260073438</v>
      </c>
      <c r="G541" s="13" t="s">
        <v>1086</v>
      </c>
      <c r="H541" s="13">
        <v>7425</v>
      </c>
      <c r="I541" s="13" t="s">
        <v>43</v>
      </c>
    </row>
    <row r="542" spans="1:9">
      <c r="A542" s="346"/>
      <c r="B542" s="277"/>
      <c r="C542" s="277"/>
      <c r="D542" s="277"/>
      <c r="E542" s="277"/>
      <c r="F542" s="351"/>
      <c r="G542" s="13" t="s">
        <v>1005</v>
      </c>
      <c r="H542" s="13">
        <v>40</v>
      </c>
      <c r="I542" s="13" t="s">
        <v>1006</v>
      </c>
    </row>
    <row r="543" spans="1:9">
      <c r="A543" s="346"/>
      <c r="B543" s="276" t="s">
        <v>1044</v>
      </c>
      <c r="C543" s="276" t="s">
        <v>1043</v>
      </c>
      <c r="D543" s="276">
        <v>1</v>
      </c>
      <c r="E543" s="276" t="s">
        <v>25</v>
      </c>
      <c r="F543" s="350">
        <v>1626441.1404898118</v>
      </c>
      <c r="G543" s="13" t="s">
        <v>1086</v>
      </c>
      <c r="H543" s="13">
        <v>7425</v>
      </c>
      <c r="I543" s="13" t="s">
        <v>43</v>
      </c>
    </row>
    <row r="544" spans="1:9">
      <c r="A544" s="346"/>
      <c r="B544" s="277"/>
      <c r="C544" s="277"/>
      <c r="D544" s="277"/>
      <c r="E544" s="277"/>
      <c r="F544" s="351"/>
      <c r="G544" s="13" t="s">
        <v>1005</v>
      </c>
      <c r="H544" s="13">
        <v>40</v>
      </c>
      <c r="I544" s="13" t="s">
        <v>1006</v>
      </c>
    </row>
    <row r="545" spans="1:9">
      <c r="A545" s="346"/>
      <c r="B545" s="101" t="s">
        <v>131</v>
      </c>
      <c r="C545" s="101" t="s">
        <v>1045</v>
      </c>
      <c r="D545" s="101">
        <v>1</v>
      </c>
      <c r="E545" s="101" t="s">
        <v>25</v>
      </c>
      <c r="F545" s="102">
        <v>24360.702306953128</v>
      </c>
      <c r="G545" s="13" t="s">
        <v>109</v>
      </c>
      <c r="H545" s="13">
        <v>150</v>
      </c>
      <c r="I545" s="13" t="s">
        <v>58</v>
      </c>
    </row>
    <row r="546" spans="1:9">
      <c r="A546" s="346"/>
      <c r="B546" s="13" t="s">
        <v>135</v>
      </c>
      <c r="C546" s="13" t="s">
        <v>1045</v>
      </c>
      <c r="D546" s="13">
        <v>1</v>
      </c>
      <c r="E546" s="101" t="s">
        <v>25</v>
      </c>
      <c r="F546" s="33">
        <v>11715.685584999999</v>
      </c>
      <c r="G546" s="13" t="s">
        <v>79</v>
      </c>
      <c r="H546" s="13">
        <v>50</v>
      </c>
      <c r="I546" s="13" t="s">
        <v>614</v>
      </c>
    </row>
    <row r="547" spans="1:9">
      <c r="A547" s="346"/>
      <c r="B547" s="13" t="s">
        <v>134</v>
      </c>
      <c r="C547" s="13" t="s">
        <v>1045</v>
      </c>
      <c r="D547" s="13">
        <v>1</v>
      </c>
      <c r="E547" s="101" t="s">
        <v>25</v>
      </c>
      <c r="F547" s="33">
        <v>7596.7251420000002</v>
      </c>
      <c r="G547" s="13" t="s">
        <v>79</v>
      </c>
      <c r="H547" s="13">
        <v>50</v>
      </c>
      <c r="I547" s="13" t="s">
        <v>80</v>
      </c>
    </row>
    <row r="548" spans="1:9">
      <c r="A548" s="346"/>
      <c r="B548" s="101" t="s">
        <v>132</v>
      </c>
      <c r="C548" s="13" t="s">
        <v>1045</v>
      </c>
      <c r="D548" s="13">
        <v>1</v>
      </c>
      <c r="E548" s="101" t="s">
        <v>25</v>
      </c>
      <c r="F548" s="33">
        <v>8296.5083333918828</v>
      </c>
      <c r="G548" s="13" t="s">
        <v>109</v>
      </c>
      <c r="H548" s="13">
        <v>100</v>
      </c>
      <c r="I548" s="13" t="s">
        <v>58</v>
      </c>
    </row>
    <row r="549" spans="1:9">
      <c r="A549" s="346"/>
      <c r="B549" s="101" t="s">
        <v>567</v>
      </c>
      <c r="C549" s="13" t="s">
        <v>124</v>
      </c>
      <c r="D549" s="13">
        <v>1</v>
      </c>
      <c r="E549" s="101" t="s">
        <v>25</v>
      </c>
      <c r="F549" s="102">
        <v>201641.8</v>
      </c>
      <c r="G549" s="13" t="s">
        <v>26</v>
      </c>
      <c r="H549" s="13">
        <v>162</v>
      </c>
      <c r="I549" s="13" t="s">
        <v>27</v>
      </c>
    </row>
    <row r="550" spans="1:9">
      <c r="A550" s="346"/>
      <c r="B550" s="13" t="s">
        <v>28</v>
      </c>
      <c r="C550" s="13" t="s">
        <v>24</v>
      </c>
      <c r="D550" s="13">
        <v>1</v>
      </c>
      <c r="E550" s="101" t="s">
        <v>25</v>
      </c>
      <c r="F550" s="241">
        <v>36326.032360149824</v>
      </c>
      <c r="G550" s="13" t="s">
        <v>26</v>
      </c>
      <c r="H550" s="13">
        <v>8</v>
      </c>
      <c r="I550" s="13" t="s">
        <v>27</v>
      </c>
    </row>
    <row r="551" spans="1:9">
      <c r="A551" s="346"/>
      <c r="B551" s="314" t="s">
        <v>84</v>
      </c>
      <c r="C551" s="314" t="s">
        <v>1016</v>
      </c>
      <c r="D551" s="314">
        <v>1</v>
      </c>
      <c r="E551" s="314" t="s">
        <v>25</v>
      </c>
      <c r="F551" s="353">
        <v>59585</v>
      </c>
      <c r="G551" s="13" t="s">
        <v>79</v>
      </c>
      <c r="H551" s="13">
        <v>100</v>
      </c>
      <c r="I551" s="13" t="s">
        <v>80</v>
      </c>
    </row>
    <row r="552" spans="1:9">
      <c r="A552" s="346"/>
      <c r="B552" s="314"/>
      <c r="C552" s="314"/>
      <c r="D552" s="314"/>
      <c r="E552" s="314"/>
      <c r="F552" s="354"/>
      <c r="G552" s="13" t="s">
        <v>68</v>
      </c>
      <c r="H552" s="13">
        <v>300</v>
      </c>
      <c r="I552" s="13" t="s">
        <v>69</v>
      </c>
    </row>
    <row r="553" spans="1:9">
      <c r="A553" s="346"/>
      <c r="B553" s="101" t="s">
        <v>1017</v>
      </c>
      <c r="C553" s="13" t="s">
        <v>24</v>
      </c>
      <c r="D553" s="13">
        <v>1</v>
      </c>
      <c r="E553" s="101" t="s">
        <v>25</v>
      </c>
      <c r="F553" s="241">
        <v>124864.75645440615</v>
      </c>
      <c r="G553" s="13" t="s">
        <v>26</v>
      </c>
      <c r="H553" s="13">
        <v>8</v>
      </c>
      <c r="I553" s="13" t="s">
        <v>27</v>
      </c>
    </row>
    <row r="554" spans="1:9">
      <c r="A554" s="346"/>
      <c r="B554" s="13" t="s">
        <v>143</v>
      </c>
      <c r="C554" s="13" t="s">
        <v>124</v>
      </c>
      <c r="D554" s="13">
        <v>1</v>
      </c>
      <c r="E554" s="101" t="s">
        <v>25</v>
      </c>
      <c r="F554" s="241">
        <v>60000</v>
      </c>
      <c r="G554" s="13" t="s">
        <v>385</v>
      </c>
      <c r="H554" s="13">
        <v>2</v>
      </c>
      <c r="I554" s="13" t="s">
        <v>65</v>
      </c>
    </row>
    <row r="555" spans="1:9">
      <c r="A555" s="346"/>
      <c r="B555" s="13" t="s">
        <v>140</v>
      </c>
      <c r="C555" s="13" t="s">
        <v>124</v>
      </c>
      <c r="D555" s="13">
        <v>1</v>
      </c>
      <c r="E555" s="101" t="s">
        <v>25</v>
      </c>
      <c r="F555" s="241">
        <v>13643.042581</v>
      </c>
      <c r="G555" s="13" t="s">
        <v>17</v>
      </c>
      <c r="H555" s="13">
        <v>1</v>
      </c>
      <c r="I555" s="13" t="s">
        <v>65</v>
      </c>
    </row>
    <row r="556" spans="1:9">
      <c r="A556" s="346"/>
      <c r="B556" s="101" t="s">
        <v>1019</v>
      </c>
      <c r="C556" s="13" t="s">
        <v>831</v>
      </c>
      <c r="D556" s="13">
        <v>1</v>
      </c>
      <c r="E556" s="101" t="s">
        <v>25</v>
      </c>
      <c r="F556" s="241">
        <v>743898.26959699998</v>
      </c>
      <c r="G556" s="13" t="s">
        <v>1087</v>
      </c>
      <c r="H556" s="13">
        <v>3399</v>
      </c>
      <c r="I556" s="13" t="s">
        <v>38</v>
      </c>
    </row>
    <row r="557" spans="1:9">
      <c r="A557" s="346"/>
      <c r="B557" s="101" t="s">
        <v>1020</v>
      </c>
      <c r="C557" s="13" t="s">
        <v>831</v>
      </c>
      <c r="D557" s="13">
        <v>1</v>
      </c>
      <c r="E557" s="101" t="s">
        <v>25</v>
      </c>
      <c r="F557" s="241">
        <v>331336.20033694961</v>
      </c>
      <c r="G557" s="13" t="s">
        <v>1087</v>
      </c>
      <c r="H557" s="13">
        <v>3399</v>
      </c>
      <c r="I557" s="13" t="s">
        <v>38</v>
      </c>
    </row>
    <row r="558" spans="1:9">
      <c r="A558" s="346"/>
      <c r="B558" s="314" t="s">
        <v>595</v>
      </c>
      <c r="C558" s="314" t="s">
        <v>837</v>
      </c>
      <c r="D558" s="314">
        <v>1</v>
      </c>
      <c r="E558" s="314" t="s">
        <v>25</v>
      </c>
      <c r="F558" s="350">
        <v>124920.90000000001</v>
      </c>
      <c r="G558" s="13" t="s">
        <v>79</v>
      </c>
      <c r="H558" s="13">
        <v>50</v>
      </c>
      <c r="I558" s="13" t="s">
        <v>80</v>
      </c>
    </row>
    <row r="559" spans="1:9">
      <c r="A559" s="346"/>
      <c r="B559" s="314"/>
      <c r="C559" s="314"/>
      <c r="D559" s="314"/>
      <c r="E559" s="314"/>
      <c r="F559" s="351"/>
      <c r="G559" s="13" t="s">
        <v>68</v>
      </c>
      <c r="H559" s="13">
        <v>600</v>
      </c>
      <c r="I559" s="13" t="s">
        <v>69</v>
      </c>
    </row>
    <row r="560" spans="1:9">
      <c r="A560" s="346"/>
      <c r="B560" s="13" t="s">
        <v>47</v>
      </c>
      <c r="C560" s="13" t="s">
        <v>48</v>
      </c>
      <c r="D560" s="13">
        <v>1</v>
      </c>
      <c r="E560" s="101" t="s">
        <v>25</v>
      </c>
      <c r="F560" s="102">
        <v>108656.45665701799</v>
      </c>
      <c r="G560" s="13" t="s">
        <v>1087</v>
      </c>
      <c r="H560" s="13">
        <v>140</v>
      </c>
      <c r="I560" s="13" t="s">
        <v>38</v>
      </c>
    </row>
    <row r="561" spans="1:9">
      <c r="A561" s="346"/>
      <c r="B561" s="13" t="s">
        <v>49</v>
      </c>
      <c r="C561" s="13" t="s">
        <v>48</v>
      </c>
      <c r="D561" s="13">
        <v>1</v>
      </c>
      <c r="E561" s="101" t="s">
        <v>25</v>
      </c>
      <c r="F561" s="33">
        <v>278456.23829999997</v>
      </c>
      <c r="G561" s="13" t="s">
        <v>1087</v>
      </c>
      <c r="H561" s="13">
        <v>140</v>
      </c>
      <c r="I561" s="13" t="s">
        <v>38</v>
      </c>
    </row>
    <row r="562" spans="1:9">
      <c r="A562" s="346"/>
      <c r="B562" s="314" t="s">
        <v>88</v>
      </c>
      <c r="C562" s="314" t="s">
        <v>851</v>
      </c>
      <c r="D562" s="314">
        <v>1</v>
      </c>
      <c r="E562" s="314" t="s">
        <v>25</v>
      </c>
      <c r="F562" s="324">
        <v>127372.8</v>
      </c>
      <c r="G562" s="13" t="s">
        <v>79</v>
      </c>
      <c r="H562" s="13">
        <v>100</v>
      </c>
      <c r="I562" s="13" t="s">
        <v>80</v>
      </c>
    </row>
    <row r="563" spans="1:9">
      <c r="A563" s="346"/>
      <c r="B563" s="314"/>
      <c r="C563" s="314"/>
      <c r="D563" s="314"/>
      <c r="E563" s="314"/>
      <c r="F563" s="324"/>
      <c r="G563" s="13" t="s">
        <v>68</v>
      </c>
      <c r="H563" s="13">
        <v>300</v>
      </c>
      <c r="I563" s="13" t="s">
        <v>69</v>
      </c>
    </row>
    <row r="564" spans="1:9">
      <c r="A564" s="346"/>
      <c r="B564" s="101" t="s">
        <v>35</v>
      </c>
      <c r="C564" s="101" t="s">
        <v>45</v>
      </c>
      <c r="D564" s="101">
        <v>1</v>
      </c>
      <c r="E564" s="101" t="s">
        <v>25</v>
      </c>
      <c r="F564" s="102">
        <v>1628705.0549570001</v>
      </c>
      <c r="G564" s="13" t="s">
        <v>1087</v>
      </c>
      <c r="H564" s="13">
        <v>3713</v>
      </c>
      <c r="I564" s="13" t="s">
        <v>38</v>
      </c>
    </row>
    <row r="565" spans="1:9">
      <c r="A565" s="346"/>
      <c r="B565" s="101" t="s">
        <v>39</v>
      </c>
      <c r="C565" s="101" t="s">
        <v>45</v>
      </c>
      <c r="D565" s="101">
        <v>1</v>
      </c>
      <c r="E565" s="101" t="s">
        <v>25</v>
      </c>
      <c r="F565" s="102">
        <v>1161426.6091628508</v>
      </c>
      <c r="G565" s="13" t="s">
        <v>1087</v>
      </c>
      <c r="H565" s="13">
        <v>3713</v>
      </c>
      <c r="I565" s="13" t="s">
        <v>38</v>
      </c>
    </row>
    <row r="566" spans="1:9">
      <c r="A566" s="346"/>
      <c r="B566" s="13" t="s">
        <v>320</v>
      </c>
      <c r="C566" s="13" t="s">
        <v>93</v>
      </c>
      <c r="D566" s="13">
        <v>1</v>
      </c>
      <c r="E566" s="13" t="s">
        <v>25</v>
      </c>
      <c r="F566" s="33">
        <v>10167.598835000001</v>
      </c>
      <c r="G566" s="13" t="s">
        <v>1088</v>
      </c>
      <c r="H566" s="13">
        <v>1</v>
      </c>
      <c r="I566" s="13" t="s">
        <v>65</v>
      </c>
    </row>
    <row r="567" spans="1:9">
      <c r="A567" s="346"/>
      <c r="B567" s="13" t="s">
        <v>89</v>
      </c>
      <c r="C567" s="13" t="s">
        <v>93</v>
      </c>
      <c r="D567" s="13">
        <v>1</v>
      </c>
      <c r="E567" s="13" t="s">
        <v>25</v>
      </c>
      <c r="F567" s="33">
        <v>19125.905437088091</v>
      </c>
      <c r="G567" s="13" t="s">
        <v>603</v>
      </c>
      <c r="H567" s="13">
        <v>162</v>
      </c>
      <c r="I567" s="13" t="s">
        <v>27</v>
      </c>
    </row>
    <row r="568" spans="1:9">
      <c r="A568" s="346"/>
      <c r="B568" s="13" t="s">
        <v>1028</v>
      </c>
      <c r="C568" s="13" t="s">
        <v>93</v>
      </c>
      <c r="D568" s="13">
        <v>1</v>
      </c>
      <c r="E568" s="13" t="s">
        <v>25</v>
      </c>
      <c r="F568" s="33">
        <v>28017.421362963389</v>
      </c>
      <c r="G568" s="13" t="s">
        <v>603</v>
      </c>
      <c r="H568" s="13">
        <v>162</v>
      </c>
      <c r="I568" s="13" t="s">
        <v>27</v>
      </c>
    </row>
    <row r="569" spans="1:9">
      <c r="A569" s="346"/>
      <c r="B569" s="101" t="s">
        <v>186</v>
      </c>
      <c r="C569" s="13" t="s">
        <v>93</v>
      </c>
      <c r="D569" s="13">
        <v>1</v>
      </c>
      <c r="E569" s="13" t="s">
        <v>25</v>
      </c>
      <c r="F569" s="33">
        <v>88922.14130622035</v>
      </c>
      <c r="G569" s="13" t="s">
        <v>79</v>
      </c>
      <c r="H569" s="13">
        <v>200</v>
      </c>
      <c r="I569" s="13" t="s">
        <v>80</v>
      </c>
    </row>
    <row r="570" spans="1:9">
      <c r="A570" s="346"/>
      <c r="B570" s="101" t="s">
        <v>127</v>
      </c>
      <c r="C570" s="13" t="s">
        <v>124</v>
      </c>
      <c r="D570" s="13">
        <v>1</v>
      </c>
      <c r="E570" s="13" t="s">
        <v>25</v>
      </c>
      <c r="F570" s="33">
        <v>232078.88600099998</v>
      </c>
      <c r="G570" s="13" t="s">
        <v>109</v>
      </c>
      <c r="H570" s="13">
        <v>40</v>
      </c>
      <c r="I570" s="13" t="s">
        <v>58</v>
      </c>
    </row>
    <row r="571" spans="1:9">
      <c r="A571" s="346"/>
      <c r="B571" s="101" t="s">
        <v>157</v>
      </c>
      <c r="C571" s="13" t="s">
        <v>93</v>
      </c>
      <c r="D571" s="13">
        <v>1</v>
      </c>
      <c r="E571" s="13" t="s">
        <v>25</v>
      </c>
      <c r="F571" s="33">
        <v>100132.24154427793</v>
      </c>
      <c r="G571" s="13" t="s">
        <v>109</v>
      </c>
      <c r="H571" s="13">
        <v>40</v>
      </c>
      <c r="I571" s="13" t="s">
        <v>58</v>
      </c>
    </row>
    <row r="572" spans="1:9">
      <c r="A572" s="346"/>
      <c r="B572" s="101" t="s">
        <v>117</v>
      </c>
      <c r="C572" s="13" t="s">
        <v>93</v>
      </c>
      <c r="D572" s="13">
        <v>1</v>
      </c>
      <c r="E572" s="13" t="s">
        <v>25</v>
      </c>
      <c r="F572" s="102">
        <v>3920.4395019999997</v>
      </c>
      <c r="G572" s="13" t="s">
        <v>86</v>
      </c>
      <c r="H572" s="13">
        <v>1</v>
      </c>
      <c r="I572" s="13" t="s">
        <v>80</v>
      </c>
    </row>
    <row r="573" spans="1:9">
      <c r="A573" s="347"/>
      <c r="B573" s="101" t="s">
        <v>356</v>
      </c>
      <c r="C573" s="13" t="s">
        <v>124</v>
      </c>
      <c r="D573" s="13">
        <v>1</v>
      </c>
      <c r="E573" s="13" t="s">
        <v>25</v>
      </c>
      <c r="F573" s="102">
        <v>8296.5083333918828</v>
      </c>
      <c r="G573" s="13" t="s">
        <v>109</v>
      </c>
      <c r="H573" s="13">
        <v>100</v>
      </c>
      <c r="I573" s="13" t="s">
        <v>58</v>
      </c>
    </row>
    <row r="574" spans="1:9">
      <c r="B574" s="104"/>
      <c r="F574" s="105"/>
    </row>
    <row r="575" spans="1:9" ht="15" thickBot="1">
      <c r="B575" s="15" t="s">
        <v>164</v>
      </c>
      <c r="F575" s="28">
        <f>SUM(F538:F573)</f>
        <v>7563711.7291112663</v>
      </c>
    </row>
    <row r="576" spans="1:9">
      <c r="B576" s="1" t="s">
        <v>1031</v>
      </c>
      <c r="F576" s="28">
        <v>9056</v>
      </c>
    </row>
    <row r="577" spans="2:6">
      <c r="B577" s="1"/>
      <c r="F577" s="28"/>
    </row>
    <row r="578" spans="2:6">
      <c r="B578" s="1" t="s">
        <v>607</v>
      </c>
      <c r="C578" s="56"/>
      <c r="D578" s="19"/>
      <c r="F578" s="19">
        <v>435434.1444238979</v>
      </c>
    </row>
    <row r="579" spans="2:6">
      <c r="B579" t="s">
        <v>167</v>
      </c>
      <c r="D579" s="19"/>
      <c r="F579" s="34"/>
    </row>
    <row r="580" spans="2:6">
      <c r="C580" t="s">
        <v>1033</v>
      </c>
      <c r="D580" s="19"/>
      <c r="F580" s="19">
        <v>554028.94508758094</v>
      </c>
    </row>
    <row r="581" spans="2:6">
      <c r="C581" t="s">
        <v>302</v>
      </c>
      <c r="D581" s="19"/>
      <c r="F581" s="19">
        <v>113690.30986142311</v>
      </c>
    </row>
    <row r="582" spans="2:6">
      <c r="C582" t="s">
        <v>168</v>
      </c>
      <c r="D582" s="19"/>
      <c r="F582" s="19">
        <v>214619.81021074243</v>
      </c>
    </row>
    <row r="583" spans="2:6">
      <c r="C583" t="s">
        <v>366</v>
      </c>
      <c r="D583" s="19"/>
      <c r="F583" s="19">
        <v>16223.625852192692</v>
      </c>
    </row>
    <row r="584" spans="2:6">
      <c r="C584" t="s">
        <v>169</v>
      </c>
      <c r="D584" s="19"/>
      <c r="F584" s="19">
        <v>46399.006000057256</v>
      </c>
    </row>
    <row r="585" spans="2:6">
      <c r="C585" t="s">
        <v>170</v>
      </c>
      <c r="D585" s="19"/>
      <c r="F585" s="19">
        <v>268561.56126408238</v>
      </c>
    </row>
    <row r="586" spans="2:6">
      <c r="C586" t="s">
        <v>171</v>
      </c>
      <c r="D586" s="19"/>
      <c r="F586" s="19">
        <v>168172.23934423848</v>
      </c>
    </row>
    <row r="587" spans="2:6">
      <c r="B587" s="1" t="s">
        <v>173</v>
      </c>
      <c r="F587" s="103">
        <f>SUM(F580:F586)</f>
        <v>1381695.4976203172</v>
      </c>
    </row>
    <row r="588" spans="2:6">
      <c r="F588" s="103"/>
    </row>
    <row r="589" spans="2:6">
      <c r="B589" s="1" t="s">
        <v>1090</v>
      </c>
      <c r="F589" s="19">
        <v>2899665.596411617</v>
      </c>
    </row>
    <row r="590" spans="2:6">
      <c r="F590" s="28"/>
    </row>
    <row r="591" spans="2:6">
      <c r="B591" s="1" t="s">
        <v>175</v>
      </c>
      <c r="F591" s="57">
        <f>F589+F587+F578+F575+F576</f>
        <v>12289562.967567097</v>
      </c>
    </row>
    <row r="595" spans="1:9" ht="18.5">
      <c r="A595" s="91" t="s">
        <v>11</v>
      </c>
      <c r="B595" t="s">
        <v>950</v>
      </c>
      <c r="F595" s="28"/>
    </row>
    <row r="596" spans="1:9" ht="18.5">
      <c r="A596" s="91" t="s">
        <v>13</v>
      </c>
      <c r="B596" t="s">
        <v>1099</v>
      </c>
      <c r="F596" s="28"/>
    </row>
    <row r="597" spans="1:9">
      <c r="F597" s="28"/>
    </row>
    <row r="598" spans="1:9">
      <c r="A598" s="346" t="s">
        <v>1003</v>
      </c>
      <c r="B598" s="47" t="s">
        <v>15</v>
      </c>
      <c r="C598" s="47" t="s">
        <v>16</v>
      </c>
      <c r="D598" s="47" t="s">
        <v>17</v>
      </c>
      <c r="E598" s="47" t="s">
        <v>18</v>
      </c>
      <c r="F598" s="100" t="s">
        <v>19</v>
      </c>
      <c r="G598" s="47" t="s">
        <v>20</v>
      </c>
      <c r="H598" s="47" t="s">
        <v>21</v>
      </c>
      <c r="I598" s="47" t="s">
        <v>22</v>
      </c>
    </row>
    <row r="599" spans="1:9">
      <c r="A599" s="346"/>
      <c r="B599" s="314" t="s">
        <v>595</v>
      </c>
      <c r="C599" s="314" t="s">
        <v>1037</v>
      </c>
      <c r="D599" s="310">
        <v>1</v>
      </c>
      <c r="E599" s="348" t="s">
        <v>25</v>
      </c>
      <c r="F599" s="324">
        <v>52108.494128191378</v>
      </c>
      <c r="G599" s="13" t="s">
        <v>79</v>
      </c>
      <c r="H599" s="13">
        <v>55</v>
      </c>
      <c r="I599" s="13" t="s">
        <v>80</v>
      </c>
    </row>
    <row r="600" spans="1:9">
      <c r="A600" s="346"/>
      <c r="B600" s="314"/>
      <c r="C600" s="314"/>
      <c r="D600" s="310"/>
      <c r="E600" s="348"/>
      <c r="F600" s="324"/>
      <c r="G600" s="13" t="s">
        <v>68</v>
      </c>
      <c r="H600" s="13">
        <v>250</v>
      </c>
      <c r="I600" s="13" t="s">
        <v>69</v>
      </c>
    </row>
    <row r="601" spans="1:9">
      <c r="A601" s="346"/>
      <c r="B601" s="314" t="s">
        <v>188</v>
      </c>
      <c r="C601" s="314" t="s">
        <v>1037</v>
      </c>
      <c r="D601" s="310">
        <v>1</v>
      </c>
      <c r="E601" s="348" t="s">
        <v>25</v>
      </c>
      <c r="F601" s="324">
        <v>114638.76192506039</v>
      </c>
      <c r="G601" s="13" t="s">
        <v>79</v>
      </c>
      <c r="H601" s="13">
        <v>110</v>
      </c>
      <c r="I601" s="13" t="s">
        <v>80</v>
      </c>
    </row>
    <row r="602" spans="1:9">
      <c r="A602" s="346"/>
      <c r="B602" s="314"/>
      <c r="C602" s="314"/>
      <c r="D602" s="310"/>
      <c r="E602" s="348"/>
      <c r="F602" s="324"/>
      <c r="G602" s="13" t="s">
        <v>68</v>
      </c>
      <c r="H602" s="13">
        <v>300</v>
      </c>
      <c r="I602" s="13" t="s">
        <v>69</v>
      </c>
    </row>
    <row r="603" spans="1:9">
      <c r="A603" s="346"/>
      <c r="B603" s="13" t="s">
        <v>1038</v>
      </c>
      <c r="C603" s="13" t="s">
        <v>1039</v>
      </c>
      <c r="D603" s="11">
        <v>1</v>
      </c>
      <c r="E603" s="13" t="s">
        <v>25</v>
      </c>
      <c r="F603" s="33">
        <v>50414.745679720079</v>
      </c>
      <c r="G603" s="13" t="s">
        <v>603</v>
      </c>
      <c r="H603" s="13">
        <v>22</v>
      </c>
      <c r="I603" s="13" t="s">
        <v>27</v>
      </c>
    </row>
    <row r="604" spans="1:9">
      <c r="A604" s="346"/>
      <c r="B604" s="13" t="s">
        <v>1020</v>
      </c>
      <c r="C604" s="13" t="s">
        <v>1040</v>
      </c>
      <c r="D604" s="11">
        <v>3</v>
      </c>
      <c r="E604" s="13" t="s">
        <v>25</v>
      </c>
      <c r="F604" s="33">
        <v>736751.82799170283</v>
      </c>
      <c r="G604" s="13" t="s">
        <v>1087</v>
      </c>
      <c r="H604" s="13">
        <v>1000</v>
      </c>
      <c r="I604" s="13" t="s">
        <v>38</v>
      </c>
    </row>
    <row r="605" spans="1:9">
      <c r="A605" s="346"/>
      <c r="B605" s="101" t="s">
        <v>1041</v>
      </c>
      <c r="C605" s="13" t="s">
        <v>1040</v>
      </c>
      <c r="D605" s="11">
        <v>3</v>
      </c>
      <c r="E605" s="13" t="s">
        <v>25</v>
      </c>
      <c r="F605" s="33">
        <v>803880.33900000004</v>
      </c>
      <c r="G605" s="13" t="s">
        <v>1087</v>
      </c>
      <c r="H605" s="13">
        <v>1000</v>
      </c>
      <c r="I605" s="13" t="s">
        <v>38</v>
      </c>
    </row>
    <row r="606" spans="1:9">
      <c r="A606" s="346"/>
      <c r="B606" s="101" t="s">
        <v>1100</v>
      </c>
      <c r="C606" s="13" t="s">
        <v>1101</v>
      </c>
      <c r="D606" s="11">
        <v>1</v>
      </c>
      <c r="E606" s="13" t="s">
        <v>25</v>
      </c>
      <c r="F606" s="33">
        <v>278251.20069600001</v>
      </c>
      <c r="G606" s="13" t="s">
        <v>1087</v>
      </c>
      <c r="H606" s="13">
        <v>190</v>
      </c>
      <c r="I606" s="13" t="s">
        <v>38</v>
      </c>
    </row>
    <row r="607" spans="1:9">
      <c r="A607" s="346"/>
      <c r="B607" s="13" t="s">
        <v>1102</v>
      </c>
      <c r="C607" s="13" t="s">
        <v>1103</v>
      </c>
      <c r="D607" s="11">
        <v>1</v>
      </c>
      <c r="E607" s="13" t="s">
        <v>25</v>
      </c>
      <c r="F607" s="102">
        <v>253262.20367575387</v>
      </c>
      <c r="G607" s="13" t="s">
        <v>1087</v>
      </c>
      <c r="H607" s="13">
        <v>160</v>
      </c>
      <c r="I607" s="13" t="s">
        <v>38</v>
      </c>
    </row>
    <row r="608" spans="1:9">
      <c r="A608" s="346"/>
      <c r="B608" s="101" t="s">
        <v>1104</v>
      </c>
      <c r="C608" s="13" t="s">
        <v>1103</v>
      </c>
      <c r="D608" s="11">
        <v>1</v>
      </c>
      <c r="E608" s="13" t="s">
        <v>25</v>
      </c>
      <c r="F608" s="102">
        <v>515115.1769728869</v>
      </c>
      <c r="G608" s="13" t="s">
        <v>1087</v>
      </c>
      <c r="H608" s="13">
        <v>160</v>
      </c>
      <c r="I608" s="13" t="s">
        <v>38</v>
      </c>
    </row>
    <row r="609" spans="1:9">
      <c r="A609" s="346"/>
      <c r="B609" s="352" t="s">
        <v>1042</v>
      </c>
      <c r="C609" s="285" t="s">
        <v>1043</v>
      </c>
      <c r="D609" s="287">
        <v>1</v>
      </c>
      <c r="E609" s="283" t="s">
        <v>25</v>
      </c>
      <c r="F609" s="323">
        <v>262658.24470323161</v>
      </c>
      <c r="G609" s="13" t="s">
        <v>1086</v>
      </c>
      <c r="H609" s="13">
        <v>5940</v>
      </c>
      <c r="I609" s="13" t="s">
        <v>43</v>
      </c>
    </row>
    <row r="610" spans="1:9">
      <c r="A610" s="346"/>
      <c r="B610" s="352"/>
      <c r="C610" s="285"/>
      <c r="D610" s="287"/>
      <c r="E610" s="283"/>
      <c r="F610" s="323"/>
      <c r="G610" s="13" t="s">
        <v>1005</v>
      </c>
      <c r="H610" s="13">
        <v>20</v>
      </c>
      <c r="I610" s="13" t="s">
        <v>1006</v>
      </c>
    </row>
    <row r="611" spans="1:9">
      <c r="A611" s="346"/>
      <c r="B611" s="285" t="s">
        <v>1044</v>
      </c>
      <c r="C611" s="285" t="s">
        <v>1043</v>
      </c>
      <c r="D611" s="287">
        <v>1</v>
      </c>
      <c r="E611" s="283" t="s">
        <v>25</v>
      </c>
      <c r="F611" s="349">
        <v>1321000.6529999999</v>
      </c>
      <c r="G611" s="13" t="s">
        <v>1086</v>
      </c>
      <c r="H611" s="13">
        <v>5940</v>
      </c>
      <c r="I611" s="13" t="s">
        <v>43</v>
      </c>
    </row>
    <row r="612" spans="1:9">
      <c r="A612" s="346"/>
      <c r="B612" s="285"/>
      <c r="C612" s="285"/>
      <c r="D612" s="287"/>
      <c r="E612" s="283"/>
      <c r="F612" s="349"/>
      <c r="G612" s="13" t="s">
        <v>1005</v>
      </c>
      <c r="H612" s="13">
        <v>20</v>
      </c>
      <c r="I612" s="13" t="s">
        <v>1006</v>
      </c>
    </row>
    <row r="613" spans="1:9">
      <c r="A613" s="346"/>
      <c r="B613" s="13" t="s">
        <v>131</v>
      </c>
      <c r="C613" s="13" t="s">
        <v>1045</v>
      </c>
      <c r="D613" s="11">
        <v>1</v>
      </c>
      <c r="E613" s="13" t="s">
        <v>25</v>
      </c>
      <c r="F613" s="33">
        <v>24360.702306953128</v>
      </c>
      <c r="G613" s="13" t="s">
        <v>109</v>
      </c>
      <c r="H613" s="13">
        <v>150</v>
      </c>
      <c r="I613" s="13" t="s">
        <v>58</v>
      </c>
    </row>
    <row r="614" spans="1:9">
      <c r="A614" s="346"/>
      <c r="B614" s="101" t="s">
        <v>135</v>
      </c>
      <c r="C614" s="13" t="s">
        <v>1045</v>
      </c>
      <c r="D614" s="11">
        <v>1</v>
      </c>
      <c r="E614" s="13" t="s">
        <v>25</v>
      </c>
      <c r="F614" s="33">
        <v>11715.685584999999</v>
      </c>
      <c r="G614" s="13" t="s">
        <v>79</v>
      </c>
      <c r="H614" s="13">
        <v>50</v>
      </c>
      <c r="I614" s="13" t="s">
        <v>614</v>
      </c>
    </row>
    <row r="615" spans="1:9">
      <c r="A615" s="346"/>
      <c r="B615" s="101" t="s">
        <v>134</v>
      </c>
      <c r="C615" s="13" t="s">
        <v>1045</v>
      </c>
      <c r="D615" s="11">
        <v>1</v>
      </c>
      <c r="E615" s="13" t="s">
        <v>25</v>
      </c>
      <c r="F615" s="33">
        <v>7596.7251420000002</v>
      </c>
      <c r="G615" s="13" t="s">
        <v>79</v>
      </c>
      <c r="H615" s="13">
        <v>50</v>
      </c>
      <c r="I615" s="13" t="s">
        <v>80</v>
      </c>
    </row>
    <row r="616" spans="1:9">
      <c r="A616" s="346"/>
      <c r="B616" s="13" t="s">
        <v>132</v>
      </c>
      <c r="C616" s="13" t="s">
        <v>1045</v>
      </c>
      <c r="D616" s="11">
        <v>1</v>
      </c>
      <c r="E616" s="13" t="s">
        <v>25</v>
      </c>
      <c r="F616" s="102">
        <v>8296.5083333918828</v>
      </c>
      <c r="G616" s="13" t="s">
        <v>109</v>
      </c>
      <c r="H616" s="13">
        <v>150</v>
      </c>
      <c r="I616" s="13" t="s">
        <v>58</v>
      </c>
    </row>
    <row r="617" spans="1:9">
      <c r="A617" s="346"/>
      <c r="B617" s="13" t="s">
        <v>285</v>
      </c>
      <c r="C617" s="13" t="s">
        <v>1045</v>
      </c>
      <c r="D617" s="11">
        <v>1</v>
      </c>
      <c r="E617" s="13" t="s">
        <v>25</v>
      </c>
      <c r="F617" s="102">
        <v>13643.042581</v>
      </c>
      <c r="G617" s="13" t="s">
        <v>17</v>
      </c>
      <c r="H617" s="13">
        <v>1</v>
      </c>
      <c r="I617" s="13" t="s">
        <v>65</v>
      </c>
    </row>
    <row r="618" spans="1:9">
      <c r="A618" s="346"/>
      <c r="B618" s="13" t="s">
        <v>567</v>
      </c>
      <c r="C618" s="13" t="s">
        <v>124</v>
      </c>
      <c r="D618" s="11">
        <v>1</v>
      </c>
      <c r="E618" s="13" t="s">
        <v>25</v>
      </c>
      <c r="F618" s="33">
        <v>147296.20000000001</v>
      </c>
      <c r="G618" s="13" t="s">
        <v>26</v>
      </c>
      <c r="H618" s="13">
        <v>108</v>
      </c>
      <c r="I618" s="13" t="s">
        <v>27</v>
      </c>
    </row>
    <row r="619" spans="1:9">
      <c r="A619" s="346"/>
      <c r="B619" s="13" t="s">
        <v>28</v>
      </c>
      <c r="C619" s="13" t="s">
        <v>24</v>
      </c>
      <c r="D619" s="11">
        <v>1</v>
      </c>
      <c r="E619" s="13" t="s">
        <v>25</v>
      </c>
      <c r="F619" s="33">
        <v>36326.032360149824</v>
      </c>
      <c r="G619" s="13" t="s">
        <v>603</v>
      </c>
      <c r="H619" s="13">
        <v>8</v>
      </c>
      <c r="I619" s="13" t="s">
        <v>27</v>
      </c>
    </row>
    <row r="620" spans="1:9">
      <c r="A620" s="346"/>
      <c r="B620" s="314" t="s">
        <v>84</v>
      </c>
      <c r="C620" s="314" t="s">
        <v>1016</v>
      </c>
      <c r="D620" s="310">
        <v>1</v>
      </c>
      <c r="E620" s="348" t="s">
        <v>25</v>
      </c>
      <c r="F620" s="324">
        <v>53480.65</v>
      </c>
      <c r="G620" s="13" t="s">
        <v>79</v>
      </c>
      <c r="H620" s="13">
        <v>50</v>
      </c>
      <c r="I620" s="13" t="s">
        <v>80</v>
      </c>
    </row>
    <row r="621" spans="1:9">
      <c r="A621" s="346"/>
      <c r="B621" s="314"/>
      <c r="C621" s="314"/>
      <c r="D621" s="310"/>
      <c r="E621" s="348"/>
      <c r="F621" s="324"/>
      <c r="G621" s="13" t="s">
        <v>68</v>
      </c>
      <c r="H621" s="13">
        <v>250</v>
      </c>
      <c r="I621" s="13" t="s">
        <v>69</v>
      </c>
    </row>
    <row r="622" spans="1:9">
      <c r="A622" s="346"/>
      <c r="B622" s="13" t="s">
        <v>1105</v>
      </c>
      <c r="C622" s="13" t="s">
        <v>24</v>
      </c>
      <c r="D622" s="11">
        <v>1</v>
      </c>
      <c r="E622" s="13" t="s">
        <v>25</v>
      </c>
      <c r="F622" s="33">
        <v>171242.78489612983</v>
      </c>
      <c r="G622" s="13" t="s">
        <v>603</v>
      </c>
      <c r="H622" s="13">
        <v>22</v>
      </c>
      <c r="I622" s="13" t="s">
        <v>27</v>
      </c>
    </row>
    <row r="623" spans="1:9">
      <c r="A623" s="346"/>
      <c r="B623" s="13" t="s">
        <v>1047</v>
      </c>
      <c r="C623" s="13" t="s">
        <v>24</v>
      </c>
      <c r="D623" s="11">
        <v>1</v>
      </c>
      <c r="E623" s="13" t="s">
        <v>25</v>
      </c>
      <c r="F623" s="33">
        <v>129164.83790596828</v>
      </c>
      <c r="G623" s="13" t="s">
        <v>603</v>
      </c>
      <c r="H623" s="13">
        <v>8</v>
      </c>
      <c r="I623" s="13" t="s">
        <v>27</v>
      </c>
    </row>
    <row r="624" spans="1:9">
      <c r="A624" s="346"/>
      <c r="B624" s="13" t="s">
        <v>143</v>
      </c>
      <c r="C624" s="13" t="s">
        <v>124</v>
      </c>
      <c r="D624" s="11">
        <v>1</v>
      </c>
      <c r="E624" s="13" t="s">
        <v>25</v>
      </c>
      <c r="F624" s="33">
        <v>60000</v>
      </c>
      <c r="G624" s="13" t="s">
        <v>385</v>
      </c>
      <c r="H624" s="13">
        <v>2</v>
      </c>
      <c r="I624" s="13" t="s">
        <v>65</v>
      </c>
    </row>
    <row r="625" spans="1:9">
      <c r="A625" s="346"/>
      <c r="B625" s="101" t="s">
        <v>1066</v>
      </c>
      <c r="C625" s="13" t="s">
        <v>837</v>
      </c>
      <c r="D625" s="11">
        <v>4</v>
      </c>
      <c r="E625" s="13" t="s">
        <v>25</v>
      </c>
      <c r="F625" s="33">
        <v>65980.062856000004</v>
      </c>
      <c r="G625" s="13" t="s">
        <v>17</v>
      </c>
      <c r="H625" s="13">
        <v>1</v>
      </c>
      <c r="I625" s="13" t="s">
        <v>65</v>
      </c>
    </row>
    <row r="626" spans="1:9">
      <c r="A626" s="346"/>
      <c r="B626" s="101" t="s">
        <v>47</v>
      </c>
      <c r="C626" s="13" t="s">
        <v>48</v>
      </c>
      <c r="D626" s="11">
        <v>1</v>
      </c>
      <c r="E626" s="13" t="s">
        <v>25</v>
      </c>
      <c r="F626" s="33">
        <v>99182.753280473815</v>
      </c>
      <c r="G626" s="13" t="s">
        <v>1087</v>
      </c>
      <c r="H626" s="13">
        <v>112</v>
      </c>
      <c r="I626" s="13" t="s">
        <v>38</v>
      </c>
    </row>
    <row r="627" spans="1:9">
      <c r="A627" s="346"/>
      <c r="B627" s="101" t="s">
        <v>49</v>
      </c>
      <c r="C627" s="13" t="s">
        <v>48</v>
      </c>
      <c r="D627" s="11">
        <v>1</v>
      </c>
      <c r="E627" s="13" t="s">
        <v>25</v>
      </c>
      <c r="F627" s="33">
        <v>258999.6067</v>
      </c>
      <c r="G627" s="13" t="s">
        <v>1087</v>
      </c>
      <c r="H627" s="13">
        <v>112</v>
      </c>
      <c r="I627" s="13" t="s">
        <v>38</v>
      </c>
    </row>
    <row r="628" spans="1:9">
      <c r="A628" s="346"/>
      <c r="B628" s="101" t="s">
        <v>320</v>
      </c>
      <c r="C628" s="13" t="s">
        <v>93</v>
      </c>
      <c r="D628" s="11">
        <v>1</v>
      </c>
      <c r="E628" s="13" t="s">
        <v>25</v>
      </c>
      <c r="F628" s="102">
        <v>10167.598835000001</v>
      </c>
      <c r="G628" s="13" t="s">
        <v>1088</v>
      </c>
      <c r="H628" s="13">
        <v>1</v>
      </c>
      <c r="I628" s="13" t="s">
        <v>65</v>
      </c>
    </row>
    <row r="629" spans="1:9">
      <c r="A629" s="346"/>
      <c r="B629" s="101" t="s">
        <v>1028</v>
      </c>
      <c r="C629" s="13" t="s">
        <v>90</v>
      </c>
      <c r="D629" s="11">
        <v>1</v>
      </c>
      <c r="E629" s="13" t="s">
        <v>25</v>
      </c>
      <c r="F629" s="102">
        <v>23863.340676070511</v>
      </c>
      <c r="G629" s="13" t="s">
        <v>26</v>
      </c>
      <c r="H629" s="13">
        <v>108</v>
      </c>
      <c r="I629" s="13" t="s">
        <v>27</v>
      </c>
    </row>
    <row r="630" spans="1:9">
      <c r="A630" s="346"/>
      <c r="B630" s="101" t="s">
        <v>89</v>
      </c>
      <c r="C630" s="13" t="s">
        <v>90</v>
      </c>
      <c r="D630" s="11">
        <v>1</v>
      </c>
      <c r="E630" s="13" t="s">
        <v>25</v>
      </c>
      <c r="F630" s="102">
        <v>14556.180526246566</v>
      </c>
      <c r="G630" s="13" t="s">
        <v>26</v>
      </c>
      <c r="H630" s="13">
        <v>108</v>
      </c>
      <c r="I630" s="13" t="s">
        <v>27</v>
      </c>
    </row>
    <row r="631" spans="1:9">
      <c r="A631" s="346"/>
      <c r="B631" s="101" t="s">
        <v>157</v>
      </c>
      <c r="C631" s="13" t="s">
        <v>288</v>
      </c>
      <c r="D631" s="11">
        <v>1</v>
      </c>
      <c r="E631" s="13" t="s">
        <v>25</v>
      </c>
      <c r="F631" s="102">
        <v>26986.365270535051</v>
      </c>
      <c r="G631" s="13" t="s">
        <v>109</v>
      </c>
      <c r="H631" s="13">
        <v>10</v>
      </c>
      <c r="I631" s="13" t="s">
        <v>58</v>
      </c>
    </row>
    <row r="632" spans="1:9">
      <c r="A632" s="346"/>
      <c r="B632" s="101" t="s">
        <v>117</v>
      </c>
      <c r="C632" s="13" t="s">
        <v>288</v>
      </c>
      <c r="D632" s="11">
        <v>1</v>
      </c>
      <c r="E632" s="13" t="s">
        <v>25</v>
      </c>
      <c r="F632" s="102">
        <v>3920.4395019999997</v>
      </c>
      <c r="G632" s="13" t="s">
        <v>86</v>
      </c>
      <c r="H632" s="13">
        <v>1</v>
      </c>
      <c r="I632" s="13" t="s">
        <v>80</v>
      </c>
    </row>
    <row r="633" spans="1:9">
      <c r="A633" s="346"/>
      <c r="B633" s="101" t="s">
        <v>186</v>
      </c>
      <c r="C633" s="13" t="s">
        <v>93</v>
      </c>
      <c r="D633" s="11">
        <v>1</v>
      </c>
      <c r="E633" s="13" t="s">
        <v>25</v>
      </c>
      <c r="F633" s="102">
        <v>92828.155035987511</v>
      </c>
      <c r="G633" s="13" t="s">
        <v>79</v>
      </c>
      <c r="H633" s="13">
        <v>210</v>
      </c>
      <c r="I633" s="13" t="s">
        <v>80</v>
      </c>
    </row>
    <row r="634" spans="1:9">
      <c r="A634" s="346"/>
      <c r="B634" s="101" t="s">
        <v>356</v>
      </c>
      <c r="C634" s="13" t="s">
        <v>124</v>
      </c>
      <c r="D634" s="11">
        <v>1</v>
      </c>
      <c r="E634" s="13" t="s">
        <v>25</v>
      </c>
      <c r="F634" s="102">
        <v>43795.332035108273</v>
      </c>
      <c r="G634" s="13" t="s">
        <v>109</v>
      </c>
      <c r="H634" s="13">
        <v>1110</v>
      </c>
      <c r="I634" s="13" t="s">
        <v>58</v>
      </c>
    </row>
    <row r="635" spans="1:9">
      <c r="A635" s="346"/>
      <c r="B635" s="101" t="s">
        <v>127</v>
      </c>
      <c r="C635" s="13" t="s">
        <v>124</v>
      </c>
      <c r="D635" s="11">
        <v>1</v>
      </c>
      <c r="E635" s="13" t="s">
        <v>25</v>
      </c>
      <c r="F635" s="102">
        <v>70186.533620999995</v>
      </c>
      <c r="G635" s="13" t="s">
        <v>109</v>
      </c>
      <c r="H635" s="13">
        <v>10</v>
      </c>
      <c r="I635" s="13" t="s">
        <v>58</v>
      </c>
    </row>
    <row r="636" spans="1:9">
      <c r="A636" s="346"/>
      <c r="B636" s="101" t="s">
        <v>1106</v>
      </c>
      <c r="C636" s="13" t="s">
        <v>36</v>
      </c>
      <c r="D636" s="11">
        <v>1</v>
      </c>
      <c r="E636" s="13" t="s">
        <v>25</v>
      </c>
      <c r="F636" s="102">
        <v>284505.28107469319</v>
      </c>
      <c r="G636" s="13" t="s">
        <v>574</v>
      </c>
      <c r="H636" s="13">
        <v>190</v>
      </c>
      <c r="I636" s="13" t="s">
        <v>38</v>
      </c>
    </row>
    <row r="637" spans="1:9">
      <c r="A637" s="346"/>
      <c r="B637" s="101" t="s">
        <v>99</v>
      </c>
      <c r="C637" s="13" t="s">
        <v>93</v>
      </c>
      <c r="D637" s="11">
        <v>3</v>
      </c>
      <c r="E637" s="13" t="s">
        <v>25</v>
      </c>
      <c r="F637" s="102">
        <v>13772.827499999999</v>
      </c>
      <c r="G637" s="13" t="s">
        <v>413</v>
      </c>
      <c r="H637" s="13">
        <v>150</v>
      </c>
      <c r="I637" s="13" t="s">
        <v>80</v>
      </c>
    </row>
    <row r="638" spans="1:9">
      <c r="A638" s="346"/>
      <c r="B638" s="314" t="s">
        <v>88</v>
      </c>
      <c r="C638" s="314" t="s">
        <v>93</v>
      </c>
      <c r="D638" s="310">
        <v>1</v>
      </c>
      <c r="E638" s="348" t="s">
        <v>25</v>
      </c>
      <c r="F638" s="324">
        <v>118440.20544320406</v>
      </c>
      <c r="G638" s="13" t="s">
        <v>79</v>
      </c>
      <c r="H638" s="13">
        <v>200</v>
      </c>
      <c r="I638" s="13" t="s">
        <v>80</v>
      </c>
    </row>
    <row r="639" spans="1:9">
      <c r="A639" s="346"/>
      <c r="B639" s="314"/>
      <c r="C639" s="314"/>
      <c r="D639" s="310"/>
      <c r="E639" s="348"/>
      <c r="F639" s="324"/>
      <c r="G639" s="13" t="s">
        <v>68</v>
      </c>
      <c r="H639" s="13">
        <v>250</v>
      </c>
      <c r="I639" s="13" t="s">
        <v>69</v>
      </c>
    </row>
    <row r="640" spans="1:9">
      <c r="A640" s="346"/>
      <c r="B640" s="314" t="s">
        <v>78</v>
      </c>
      <c r="C640" s="314" t="s">
        <v>1107</v>
      </c>
      <c r="D640" s="310">
        <v>1</v>
      </c>
      <c r="E640" s="348" t="s">
        <v>25</v>
      </c>
      <c r="F640" s="324">
        <v>106961.3</v>
      </c>
      <c r="G640" s="13" t="s">
        <v>79</v>
      </c>
      <c r="H640" s="13">
        <v>100</v>
      </c>
      <c r="I640" s="13" t="s">
        <v>80</v>
      </c>
    </row>
    <row r="641" spans="1:9">
      <c r="A641" s="346"/>
      <c r="B641" s="314"/>
      <c r="C641" s="314"/>
      <c r="D641" s="310"/>
      <c r="E641" s="348"/>
      <c r="F641" s="324"/>
      <c r="G641" s="13" t="s">
        <v>68</v>
      </c>
      <c r="H641" s="13">
        <v>300</v>
      </c>
      <c r="I641" s="13" t="s">
        <v>69</v>
      </c>
    </row>
    <row r="642" spans="1:9">
      <c r="A642" s="346"/>
      <c r="B642" s="314" t="s">
        <v>147</v>
      </c>
      <c r="C642" s="314" t="s">
        <v>837</v>
      </c>
      <c r="D642" s="310">
        <v>1</v>
      </c>
      <c r="E642" s="348" t="s">
        <v>25</v>
      </c>
      <c r="F642" s="324">
        <v>127372.8</v>
      </c>
      <c r="G642" s="13" t="s">
        <v>79</v>
      </c>
      <c r="H642" s="13">
        <v>100</v>
      </c>
      <c r="I642" s="13" t="s">
        <v>80</v>
      </c>
    </row>
    <row r="643" spans="1:9">
      <c r="A643" s="346"/>
      <c r="B643" s="314"/>
      <c r="C643" s="314"/>
      <c r="D643" s="310"/>
      <c r="E643" s="348"/>
      <c r="F643" s="324"/>
      <c r="G643" s="13" t="s">
        <v>68</v>
      </c>
      <c r="H643" s="13">
        <v>250</v>
      </c>
      <c r="I643" s="13" t="s">
        <v>69</v>
      </c>
    </row>
    <row r="644" spans="1:9">
      <c r="A644" s="346"/>
      <c r="B644" s="314" t="s">
        <v>149</v>
      </c>
      <c r="C644" s="314" t="s">
        <v>1056</v>
      </c>
      <c r="D644" s="310">
        <v>1</v>
      </c>
      <c r="E644" s="348" t="s">
        <v>25</v>
      </c>
      <c r="F644" s="324">
        <v>53480.65</v>
      </c>
      <c r="G644" s="13" t="s">
        <v>79</v>
      </c>
      <c r="H644" s="13">
        <v>50</v>
      </c>
      <c r="I644" s="13" t="s">
        <v>80</v>
      </c>
    </row>
    <row r="645" spans="1:9">
      <c r="A645" s="346"/>
      <c r="B645" s="314"/>
      <c r="C645" s="314"/>
      <c r="D645" s="310"/>
      <c r="E645" s="348"/>
      <c r="F645" s="324"/>
      <c r="G645" s="13" t="s">
        <v>68</v>
      </c>
      <c r="H645" s="13">
        <v>250</v>
      </c>
      <c r="I645" s="13" t="s">
        <v>69</v>
      </c>
    </row>
    <row r="646" spans="1:9">
      <c r="A646" s="346"/>
      <c r="B646" s="314" t="s">
        <v>692</v>
      </c>
      <c r="C646" s="314" t="s">
        <v>1108</v>
      </c>
      <c r="D646" s="310">
        <v>1</v>
      </c>
      <c r="E646" s="348" t="s">
        <v>25</v>
      </c>
      <c r="F646" s="324">
        <v>53480.65</v>
      </c>
      <c r="G646" s="13" t="s">
        <v>79</v>
      </c>
      <c r="H646" s="13">
        <v>50</v>
      </c>
      <c r="I646" s="13" t="s">
        <v>80</v>
      </c>
    </row>
    <row r="647" spans="1:9">
      <c r="A647" s="346"/>
      <c r="B647" s="314"/>
      <c r="C647" s="314"/>
      <c r="D647" s="310"/>
      <c r="E647" s="348"/>
      <c r="F647" s="324"/>
      <c r="G647" s="13" t="s">
        <v>68</v>
      </c>
      <c r="H647" s="13">
        <v>250</v>
      </c>
      <c r="I647" s="13" t="s">
        <v>69</v>
      </c>
    </row>
    <row r="648" spans="1:9">
      <c r="A648" s="346"/>
      <c r="B648" s="314" t="s">
        <v>695</v>
      </c>
      <c r="C648" s="314" t="s">
        <v>806</v>
      </c>
      <c r="D648" s="310">
        <v>1</v>
      </c>
      <c r="E648" s="348" t="s">
        <v>25</v>
      </c>
      <c r="F648" s="324">
        <v>53480.65</v>
      </c>
      <c r="G648" s="13" t="s">
        <v>79</v>
      </c>
      <c r="H648" s="13">
        <v>50</v>
      </c>
      <c r="I648" s="13" t="s">
        <v>80</v>
      </c>
    </row>
    <row r="649" spans="1:9">
      <c r="A649" s="346"/>
      <c r="B649" s="314"/>
      <c r="C649" s="314"/>
      <c r="D649" s="310"/>
      <c r="E649" s="348"/>
      <c r="F649" s="324"/>
      <c r="G649" s="13" t="s">
        <v>68</v>
      </c>
      <c r="H649" s="13">
        <v>250</v>
      </c>
      <c r="I649" s="13" t="s">
        <v>69</v>
      </c>
    </row>
    <row r="650" spans="1:9">
      <c r="A650" s="346"/>
      <c r="B650" s="13" t="s">
        <v>35</v>
      </c>
      <c r="C650" s="13" t="s">
        <v>45</v>
      </c>
      <c r="D650" s="11">
        <v>1</v>
      </c>
      <c r="E650" s="13" t="s">
        <v>25</v>
      </c>
      <c r="F650" s="102">
        <v>2243545.0672049997</v>
      </c>
      <c r="G650" s="13" t="s">
        <v>1087</v>
      </c>
      <c r="H650" s="13">
        <v>5940</v>
      </c>
      <c r="I650" s="13" t="s">
        <v>38</v>
      </c>
    </row>
    <row r="651" spans="1:9">
      <c r="A651" s="347"/>
      <c r="B651" s="13" t="s">
        <v>39</v>
      </c>
      <c r="C651" s="13" t="s">
        <v>45</v>
      </c>
      <c r="D651" s="11">
        <v>1</v>
      </c>
      <c r="E651" s="13" t="s">
        <v>25</v>
      </c>
      <c r="F651" s="102">
        <v>1420717.8256956085</v>
      </c>
      <c r="G651" s="13" t="s">
        <v>1087</v>
      </c>
      <c r="H651" s="13">
        <v>5940</v>
      </c>
      <c r="I651" s="13" t="s">
        <v>38</v>
      </c>
    </row>
    <row r="652" spans="1:9">
      <c r="F652" s="28"/>
    </row>
    <row r="653" spans="1:9" ht="15" thickBot="1">
      <c r="B653" s="15" t="s">
        <v>164</v>
      </c>
      <c r="F653" s="28">
        <f>SUM(F598:F651)</f>
        <v>10237428.442140069</v>
      </c>
    </row>
    <row r="654" spans="1:9">
      <c r="B654" s="1" t="s">
        <v>1031</v>
      </c>
      <c r="F654" s="28">
        <v>9056</v>
      </c>
    </row>
    <row r="655" spans="1:9">
      <c r="B655" s="1"/>
      <c r="F655" s="28"/>
    </row>
    <row r="656" spans="1:9">
      <c r="B656" s="1" t="s">
        <v>607</v>
      </c>
      <c r="C656" s="56"/>
      <c r="D656" s="19"/>
      <c r="F656" s="34">
        <v>589172.85542305384</v>
      </c>
    </row>
    <row r="657" spans="2:6">
      <c r="B657" t="s">
        <v>167</v>
      </c>
      <c r="D657" s="19"/>
      <c r="F657" s="34"/>
    </row>
    <row r="658" spans="2:6">
      <c r="C658" t="s">
        <v>1033</v>
      </c>
      <c r="D658" s="19"/>
      <c r="F658" s="34">
        <v>749639.91626366717</v>
      </c>
    </row>
    <row r="659" spans="2:6">
      <c r="C659" t="s">
        <v>302</v>
      </c>
      <c r="D659" s="19"/>
      <c r="F659" s="34">
        <v>153830.94172279202</v>
      </c>
    </row>
    <row r="660" spans="2:6">
      <c r="C660" t="s">
        <v>365</v>
      </c>
      <c r="D660" s="19"/>
      <c r="F660" s="34">
        <v>216508.91002220221</v>
      </c>
    </row>
    <row r="661" spans="2:6">
      <c r="C661" t="s">
        <v>168</v>
      </c>
      <c r="D661" s="19"/>
      <c r="F661" s="34">
        <v>290395.61557469162</v>
      </c>
    </row>
    <row r="662" spans="2:6">
      <c r="C662" t="s">
        <v>366</v>
      </c>
      <c r="D662" s="19"/>
      <c r="F662" s="34">
        <v>21951.700598257092</v>
      </c>
    </row>
    <row r="663" spans="2:6">
      <c r="C663" t="s">
        <v>169</v>
      </c>
      <c r="D663" s="19"/>
      <c r="F663" s="34">
        <v>62781.100664518315</v>
      </c>
    </row>
    <row r="664" spans="2:6">
      <c r="C664" t="s">
        <v>170</v>
      </c>
      <c r="D664" s="19"/>
      <c r="F664" s="34">
        <v>363382.57790090924</v>
      </c>
    </row>
    <row r="665" spans="2:6">
      <c r="C665" t="s">
        <v>171</v>
      </c>
      <c r="D665" s="19"/>
      <c r="F665" s="34">
        <v>227548.80324882554</v>
      </c>
    </row>
    <row r="666" spans="2:6">
      <c r="C666" t="s">
        <v>1109</v>
      </c>
      <c r="D666" s="19"/>
      <c r="F666" s="34">
        <v>36601.786739875621</v>
      </c>
    </row>
    <row r="667" spans="2:6">
      <c r="C667" t="s">
        <v>172</v>
      </c>
      <c r="F667" s="34">
        <v>273723.61504687672</v>
      </c>
    </row>
    <row r="668" spans="2:6">
      <c r="C668" t="s">
        <v>1110</v>
      </c>
      <c r="F668" s="34">
        <v>36745.456177366796</v>
      </c>
    </row>
    <row r="669" spans="2:6">
      <c r="B669" s="1" t="s">
        <v>173</v>
      </c>
      <c r="F669" s="103">
        <f>SUM(F658:F668)</f>
        <v>2433110.4239599826</v>
      </c>
    </row>
    <row r="670" spans="2:6">
      <c r="F670" s="103"/>
    </row>
    <row r="671" spans="2:6">
      <c r="B671" s="1" t="s">
        <v>1090</v>
      </c>
      <c r="F671" s="34">
        <v>4097487.7304908102</v>
      </c>
    </row>
    <row r="672" spans="2:6">
      <c r="F672" s="28"/>
    </row>
    <row r="673" spans="1:9">
      <c r="B673" s="1" t="s">
        <v>175</v>
      </c>
      <c r="F673" s="57">
        <f>F671+F669+F656+F653+F654</f>
        <v>17366255.452013917</v>
      </c>
    </row>
    <row r="674" spans="1:9">
      <c r="F674" s="28"/>
    </row>
    <row r="679" spans="1:9" ht="18.5">
      <c r="A679" s="91" t="s">
        <v>11</v>
      </c>
      <c r="B679" t="s">
        <v>957</v>
      </c>
      <c r="F679" s="28"/>
    </row>
    <row r="680" spans="1:9" ht="18.5">
      <c r="A680" s="91" t="s">
        <v>13</v>
      </c>
      <c r="B680" t="s">
        <v>1111</v>
      </c>
      <c r="F680" s="28"/>
    </row>
    <row r="681" spans="1:9">
      <c r="F681" s="28"/>
    </row>
    <row r="682" spans="1:9">
      <c r="A682" s="346" t="s">
        <v>1003</v>
      </c>
      <c r="B682" s="47" t="s">
        <v>15</v>
      </c>
      <c r="C682" s="47" t="s">
        <v>16</v>
      </c>
      <c r="D682" s="47" t="s">
        <v>17</v>
      </c>
      <c r="E682" s="47" t="s">
        <v>18</v>
      </c>
      <c r="F682" s="100" t="s">
        <v>19</v>
      </c>
      <c r="G682" s="47" t="s">
        <v>20</v>
      </c>
      <c r="H682" s="47" t="s">
        <v>21</v>
      </c>
      <c r="I682" s="47" t="s">
        <v>22</v>
      </c>
    </row>
    <row r="683" spans="1:9">
      <c r="A683" s="346"/>
      <c r="B683" s="294" t="s">
        <v>633</v>
      </c>
      <c r="C683" s="294" t="s">
        <v>1004</v>
      </c>
      <c r="D683" s="292">
        <v>1</v>
      </c>
      <c r="E683" s="294" t="s">
        <v>25</v>
      </c>
      <c r="F683" s="327">
        <v>1321000.6529999999</v>
      </c>
      <c r="G683" s="13" t="s">
        <v>1086</v>
      </c>
      <c r="H683" s="13">
        <v>1980</v>
      </c>
      <c r="I683" s="13" t="s">
        <v>43</v>
      </c>
    </row>
    <row r="684" spans="1:9">
      <c r="A684" s="346"/>
      <c r="B684" s="295"/>
      <c r="C684" s="295"/>
      <c r="D684" s="293"/>
      <c r="E684" s="295"/>
      <c r="F684" s="329"/>
      <c r="G684" s="13" t="s">
        <v>1005</v>
      </c>
      <c r="H684" s="13">
        <v>40</v>
      </c>
      <c r="I684" s="13" t="s">
        <v>1006</v>
      </c>
    </row>
    <row r="685" spans="1:9">
      <c r="A685" s="346"/>
      <c r="B685" s="294" t="s">
        <v>632</v>
      </c>
      <c r="C685" s="294" t="s">
        <v>1004</v>
      </c>
      <c r="D685" s="292">
        <v>1</v>
      </c>
      <c r="E685" s="294" t="s">
        <v>25</v>
      </c>
      <c r="F685" s="327">
        <v>262658.24470323161</v>
      </c>
      <c r="G685" s="13" t="s">
        <v>1086</v>
      </c>
      <c r="H685" s="13">
        <v>1980</v>
      </c>
      <c r="I685" s="13" t="s">
        <v>43</v>
      </c>
    </row>
    <row r="686" spans="1:9">
      <c r="A686" s="346"/>
      <c r="B686" s="295"/>
      <c r="C686" s="295"/>
      <c r="D686" s="293"/>
      <c r="E686" s="295"/>
      <c r="F686" s="329"/>
      <c r="G686" s="13" t="s">
        <v>1005</v>
      </c>
      <c r="H686" s="13">
        <v>40</v>
      </c>
      <c r="I686" s="13" t="s">
        <v>1006</v>
      </c>
    </row>
    <row r="687" spans="1:9">
      <c r="A687" s="346"/>
      <c r="B687" s="13" t="s">
        <v>1019</v>
      </c>
      <c r="C687" s="13" t="s">
        <v>831</v>
      </c>
      <c r="D687" s="11">
        <v>1</v>
      </c>
      <c r="E687" s="13" t="s">
        <v>25</v>
      </c>
      <c r="F687" s="33">
        <v>178274.93521899998</v>
      </c>
      <c r="G687" s="13" t="s">
        <v>1087</v>
      </c>
      <c r="H687" s="13">
        <v>473</v>
      </c>
      <c r="I687" s="13" t="s">
        <v>1081</v>
      </c>
    </row>
    <row r="688" spans="1:9">
      <c r="A688" s="346"/>
      <c r="B688" s="13" t="s">
        <v>1020</v>
      </c>
      <c r="C688" s="13" t="s">
        <v>831</v>
      </c>
      <c r="D688" s="11">
        <v>1</v>
      </c>
      <c r="E688" s="13" t="s">
        <v>25</v>
      </c>
      <c r="F688" s="33">
        <v>204460.56243763628</v>
      </c>
      <c r="G688" s="13" t="s">
        <v>1087</v>
      </c>
      <c r="H688" s="13">
        <v>473</v>
      </c>
      <c r="I688" s="13" t="s">
        <v>38</v>
      </c>
    </row>
    <row r="689" spans="1:9">
      <c r="A689" s="346"/>
      <c r="B689" s="314" t="s">
        <v>188</v>
      </c>
      <c r="C689" s="314" t="s">
        <v>825</v>
      </c>
      <c r="D689" s="310">
        <v>1</v>
      </c>
      <c r="E689" s="314" t="s">
        <v>25</v>
      </c>
      <c r="F689" s="324">
        <v>3217.8269819914362</v>
      </c>
      <c r="G689" s="13" t="s">
        <v>79</v>
      </c>
      <c r="H689" s="13">
        <v>10</v>
      </c>
      <c r="I689" s="13" t="s">
        <v>80</v>
      </c>
    </row>
    <row r="690" spans="1:9">
      <c r="A690" s="346"/>
      <c r="B690" s="314"/>
      <c r="C690" s="314"/>
      <c r="D690" s="310"/>
      <c r="E690" s="314"/>
      <c r="F690" s="324"/>
      <c r="G690" s="13" t="s">
        <v>68</v>
      </c>
      <c r="H690" s="13">
        <v>75</v>
      </c>
      <c r="I690" s="13" t="s">
        <v>69</v>
      </c>
    </row>
    <row r="691" spans="1:9">
      <c r="A691" s="346"/>
      <c r="B691" s="13" t="s">
        <v>28</v>
      </c>
      <c r="C691" s="13" t="s">
        <v>24</v>
      </c>
      <c r="D691" s="11">
        <v>2</v>
      </c>
      <c r="E691" s="13" t="s">
        <v>25</v>
      </c>
      <c r="F691" s="33">
        <v>72652.064720299648</v>
      </c>
      <c r="G691" s="13" t="s">
        <v>603</v>
      </c>
      <c r="H691" s="13">
        <v>8</v>
      </c>
      <c r="I691" s="13" t="s">
        <v>27</v>
      </c>
    </row>
    <row r="692" spans="1:9">
      <c r="A692" s="346"/>
      <c r="B692" s="314" t="s">
        <v>84</v>
      </c>
      <c r="C692" s="314" t="s">
        <v>825</v>
      </c>
      <c r="D692" s="310">
        <v>1</v>
      </c>
      <c r="E692" s="314" t="s">
        <v>25</v>
      </c>
      <c r="F692" s="324">
        <v>13639.532611542385</v>
      </c>
      <c r="G692" s="13" t="s">
        <v>79</v>
      </c>
      <c r="H692" s="13">
        <v>20</v>
      </c>
      <c r="I692" s="13" t="s">
        <v>80</v>
      </c>
    </row>
    <row r="693" spans="1:9">
      <c r="A693" s="346"/>
      <c r="B693" s="314"/>
      <c r="C693" s="314"/>
      <c r="D693" s="310"/>
      <c r="E693" s="314"/>
      <c r="F693" s="324"/>
      <c r="G693" s="13" t="s">
        <v>68</v>
      </c>
      <c r="H693" s="13">
        <v>150</v>
      </c>
      <c r="I693" s="13" t="s">
        <v>69</v>
      </c>
    </row>
    <row r="694" spans="1:9">
      <c r="A694" s="346"/>
      <c r="B694" s="13" t="s">
        <v>567</v>
      </c>
      <c r="C694" s="13" t="s">
        <v>124</v>
      </c>
      <c r="D694" s="11">
        <v>1</v>
      </c>
      <c r="E694" s="13" t="s">
        <v>25</v>
      </c>
      <c r="F694" s="33">
        <v>104021</v>
      </c>
      <c r="G694" s="13" t="s">
        <v>603</v>
      </c>
      <c r="H694" s="13">
        <v>65</v>
      </c>
      <c r="I694" s="13" t="s">
        <v>27</v>
      </c>
    </row>
    <row r="695" spans="1:9">
      <c r="A695" s="346"/>
      <c r="B695" s="13" t="s">
        <v>1017</v>
      </c>
      <c r="C695" s="13" t="s">
        <v>24</v>
      </c>
      <c r="D695" s="11">
        <v>1</v>
      </c>
      <c r="E695" s="13" t="s">
        <v>25</v>
      </c>
      <c r="F695" s="33">
        <v>124864.75645440615</v>
      </c>
      <c r="G695" s="13" t="s">
        <v>603</v>
      </c>
      <c r="H695" s="13">
        <v>8</v>
      </c>
      <c r="I695" s="13" t="s">
        <v>27</v>
      </c>
    </row>
    <row r="696" spans="1:9">
      <c r="A696" s="346"/>
      <c r="B696" s="314" t="s">
        <v>595</v>
      </c>
      <c r="C696" s="314" t="s">
        <v>1016</v>
      </c>
      <c r="D696" s="310">
        <v>1</v>
      </c>
      <c r="E696" s="314" t="s">
        <v>25</v>
      </c>
      <c r="F696" s="324">
        <v>29792.5</v>
      </c>
      <c r="G696" s="13" t="s">
        <v>79</v>
      </c>
      <c r="H696" s="13">
        <v>50</v>
      </c>
      <c r="I696" s="13" t="s">
        <v>614</v>
      </c>
    </row>
    <row r="697" spans="1:9">
      <c r="A697" s="346"/>
      <c r="B697" s="314"/>
      <c r="C697" s="314"/>
      <c r="D697" s="310"/>
      <c r="E697" s="314"/>
      <c r="F697" s="324"/>
      <c r="G697" s="13" t="s">
        <v>68</v>
      </c>
      <c r="H697" s="13">
        <v>300</v>
      </c>
      <c r="I697" s="13" t="s">
        <v>69</v>
      </c>
    </row>
    <row r="698" spans="1:9">
      <c r="A698" s="346"/>
      <c r="B698" s="13" t="s">
        <v>143</v>
      </c>
      <c r="C698" s="13" t="s">
        <v>124</v>
      </c>
      <c r="D698" s="11">
        <v>1</v>
      </c>
      <c r="E698" s="13" t="s">
        <v>25</v>
      </c>
      <c r="F698" s="33">
        <v>60000</v>
      </c>
      <c r="G698" s="13" t="s">
        <v>385</v>
      </c>
      <c r="H698" s="13">
        <v>2</v>
      </c>
      <c r="I698" s="13" t="s">
        <v>65</v>
      </c>
    </row>
    <row r="699" spans="1:9">
      <c r="A699" s="346"/>
      <c r="B699" s="13" t="s">
        <v>140</v>
      </c>
      <c r="C699" s="13" t="s">
        <v>124</v>
      </c>
      <c r="D699" s="11">
        <v>1</v>
      </c>
      <c r="E699" s="13" t="s">
        <v>25</v>
      </c>
      <c r="F699" s="33">
        <v>13643.042581</v>
      </c>
      <c r="G699" s="13" t="s">
        <v>17</v>
      </c>
      <c r="H699" s="13">
        <v>1</v>
      </c>
      <c r="I699" s="13" t="s">
        <v>65</v>
      </c>
    </row>
    <row r="700" spans="1:9">
      <c r="A700" s="346"/>
      <c r="B700" s="13" t="s">
        <v>132</v>
      </c>
      <c r="C700" s="13" t="s">
        <v>124</v>
      </c>
      <c r="D700" s="11">
        <v>1</v>
      </c>
      <c r="E700" s="13" t="s">
        <v>25</v>
      </c>
      <c r="F700" s="33">
        <v>8296.5083333918828</v>
      </c>
      <c r="G700" s="13" t="s">
        <v>109</v>
      </c>
      <c r="H700" s="13">
        <v>100</v>
      </c>
      <c r="I700" s="13" t="s">
        <v>58</v>
      </c>
    </row>
    <row r="701" spans="1:9">
      <c r="A701" s="346"/>
      <c r="B701" s="13" t="s">
        <v>1047</v>
      </c>
      <c r="C701" s="13" t="s">
        <v>24</v>
      </c>
      <c r="D701" s="11">
        <v>1</v>
      </c>
      <c r="E701" s="13" t="s">
        <v>25</v>
      </c>
      <c r="F701" s="33">
        <v>129164.83790596828</v>
      </c>
      <c r="G701" s="13" t="s">
        <v>603</v>
      </c>
      <c r="H701" s="13">
        <v>8</v>
      </c>
      <c r="I701" s="13" t="s">
        <v>27</v>
      </c>
    </row>
    <row r="702" spans="1:9">
      <c r="A702" s="346"/>
      <c r="B702" s="13" t="s">
        <v>1027</v>
      </c>
      <c r="C702" s="13" t="s">
        <v>1004</v>
      </c>
      <c r="D702" s="11">
        <v>1</v>
      </c>
      <c r="E702" s="13" t="s">
        <v>25</v>
      </c>
      <c r="F702" s="33">
        <v>975327.87161992653</v>
      </c>
      <c r="G702" s="13" t="s">
        <v>1086</v>
      </c>
      <c r="H702" s="13">
        <v>1980</v>
      </c>
      <c r="I702" s="13" t="s">
        <v>43</v>
      </c>
    </row>
    <row r="703" spans="1:9">
      <c r="A703" s="346"/>
      <c r="B703" s="13" t="s">
        <v>1066</v>
      </c>
      <c r="C703" s="13" t="s">
        <v>837</v>
      </c>
      <c r="D703" s="11">
        <v>2</v>
      </c>
      <c r="E703" s="13" t="s">
        <v>25</v>
      </c>
      <c r="F703" s="33">
        <v>32990.031428000002</v>
      </c>
      <c r="G703" s="13" t="s">
        <v>17</v>
      </c>
      <c r="H703" s="13">
        <v>1</v>
      </c>
      <c r="I703" s="13" t="s">
        <v>65</v>
      </c>
    </row>
    <row r="704" spans="1:9">
      <c r="A704" s="346"/>
      <c r="B704" s="13" t="s">
        <v>47</v>
      </c>
      <c r="C704" s="13" t="s">
        <v>48</v>
      </c>
      <c r="D704" s="11">
        <v>1</v>
      </c>
      <c r="E704" s="13" t="s">
        <v>25</v>
      </c>
      <c r="F704" s="33">
        <v>101756.61069656981</v>
      </c>
      <c r="G704" s="13" t="s">
        <v>1087</v>
      </c>
      <c r="H704" s="13">
        <v>119</v>
      </c>
      <c r="I704" s="13" t="s">
        <v>1081</v>
      </c>
    </row>
    <row r="705" spans="1:9">
      <c r="A705" s="346"/>
      <c r="B705" s="13" t="s">
        <v>49</v>
      </c>
      <c r="C705" s="13" t="s">
        <v>48</v>
      </c>
      <c r="D705" s="11">
        <v>1</v>
      </c>
      <c r="E705" s="13" t="s">
        <v>25</v>
      </c>
      <c r="F705" s="33">
        <v>263863.76459999999</v>
      </c>
      <c r="G705" s="13" t="s">
        <v>1087</v>
      </c>
      <c r="H705" s="13">
        <v>119</v>
      </c>
      <c r="I705" s="13" t="s">
        <v>1081</v>
      </c>
    </row>
    <row r="706" spans="1:9">
      <c r="A706" s="346"/>
      <c r="B706" s="314" t="s">
        <v>88</v>
      </c>
      <c r="C706" s="314" t="s">
        <v>851</v>
      </c>
      <c r="D706" s="310">
        <v>1</v>
      </c>
      <c r="E706" s="314" t="s">
        <v>25</v>
      </c>
      <c r="F706" s="324">
        <v>106961.3</v>
      </c>
      <c r="G706" s="13" t="s">
        <v>79</v>
      </c>
      <c r="H706" s="13">
        <v>100</v>
      </c>
      <c r="I706" s="13" t="s">
        <v>80</v>
      </c>
    </row>
    <row r="707" spans="1:9">
      <c r="A707" s="346"/>
      <c r="B707" s="314"/>
      <c r="C707" s="314"/>
      <c r="D707" s="310"/>
      <c r="E707" s="314"/>
      <c r="F707" s="324"/>
      <c r="G707" s="13" t="s">
        <v>68</v>
      </c>
      <c r="H707" s="13">
        <v>250</v>
      </c>
      <c r="I707" s="13" t="s">
        <v>69</v>
      </c>
    </row>
    <row r="708" spans="1:9">
      <c r="A708" s="346"/>
      <c r="B708" s="314" t="s">
        <v>402</v>
      </c>
      <c r="C708" s="314" t="s">
        <v>1112</v>
      </c>
      <c r="D708" s="310">
        <v>1</v>
      </c>
      <c r="E708" s="314" t="s">
        <v>25</v>
      </c>
      <c r="F708" s="324">
        <v>469561.57798790728</v>
      </c>
      <c r="G708" s="13" t="s">
        <v>1011</v>
      </c>
      <c r="H708" s="13">
        <v>220</v>
      </c>
      <c r="I708" s="13" t="s">
        <v>38</v>
      </c>
    </row>
    <row r="709" spans="1:9">
      <c r="A709" s="346"/>
      <c r="B709" s="314"/>
      <c r="C709" s="314"/>
      <c r="D709" s="310"/>
      <c r="E709" s="314"/>
      <c r="F709" s="324"/>
      <c r="G709" s="13" t="s">
        <v>1012</v>
      </c>
      <c r="H709" s="13">
        <v>50</v>
      </c>
      <c r="I709" s="13" t="s">
        <v>80</v>
      </c>
    </row>
    <row r="710" spans="1:9">
      <c r="A710" s="346"/>
      <c r="B710" s="314"/>
      <c r="C710" s="314"/>
      <c r="D710" s="310"/>
      <c r="E710" s="314"/>
      <c r="F710" s="324"/>
      <c r="G710" s="13" t="s">
        <v>1013</v>
      </c>
      <c r="H710" s="13">
        <v>50</v>
      </c>
      <c r="I710" s="13" t="s">
        <v>80</v>
      </c>
    </row>
    <row r="711" spans="1:9">
      <c r="A711" s="346"/>
      <c r="B711" s="314"/>
      <c r="C711" s="314"/>
      <c r="D711" s="310"/>
      <c r="E711" s="314"/>
      <c r="F711" s="324"/>
      <c r="G711" s="13" t="s">
        <v>1014</v>
      </c>
      <c r="H711" s="13">
        <v>10</v>
      </c>
      <c r="I711" s="13" t="s">
        <v>80</v>
      </c>
    </row>
    <row r="712" spans="1:9">
      <c r="A712" s="346"/>
      <c r="B712" s="314"/>
      <c r="C712" s="314"/>
      <c r="D712" s="310"/>
      <c r="E712" s="314"/>
      <c r="F712" s="324"/>
      <c r="G712" s="13" t="s">
        <v>140</v>
      </c>
      <c r="H712" s="13">
        <v>1</v>
      </c>
      <c r="I712" s="13" t="s">
        <v>564</v>
      </c>
    </row>
    <row r="713" spans="1:9">
      <c r="A713" s="346"/>
      <c r="B713" s="314" t="s">
        <v>408</v>
      </c>
      <c r="C713" s="314" t="s">
        <v>403</v>
      </c>
      <c r="D713" s="310">
        <v>1</v>
      </c>
      <c r="E713" s="314" t="s">
        <v>25</v>
      </c>
      <c r="F713" s="324">
        <v>138288.29339000001</v>
      </c>
      <c r="G713" s="13" t="s">
        <v>68</v>
      </c>
      <c r="H713" s="13">
        <v>150</v>
      </c>
      <c r="I713" s="13" t="s">
        <v>69</v>
      </c>
    </row>
    <row r="714" spans="1:9">
      <c r="A714" s="346"/>
      <c r="B714" s="314"/>
      <c r="C714" s="314"/>
      <c r="D714" s="310"/>
      <c r="E714" s="314"/>
      <c r="F714" s="324"/>
      <c r="G714" s="13" t="s">
        <v>1010</v>
      </c>
      <c r="H714" s="13">
        <v>310</v>
      </c>
      <c r="I714" s="13" t="s">
        <v>80</v>
      </c>
    </row>
    <row r="715" spans="1:9">
      <c r="A715" s="346"/>
      <c r="B715" s="314"/>
      <c r="C715" s="314"/>
      <c r="D715" s="310"/>
      <c r="E715" s="314"/>
      <c r="F715" s="324"/>
      <c r="G715" s="13" t="s">
        <v>413</v>
      </c>
      <c r="H715" s="13">
        <v>1.5</v>
      </c>
      <c r="I715" s="13" t="s">
        <v>80</v>
      </c>
    </row>
    <row r="716" spans="1:9">
      <c r="A716" s="346"/>
      <c r="B716" s="314" t="s">
        <v>411</v>
      </c>
      <c r="C716" s="314" t="s">
        <v>403</v>
      </c>
      <c r="D716" s="310">
        <v>1</v>
      </c>
      <c r="E716" s="314" t="s">
        <v>25</v>
      </c>
      <c r="F716" s="324">
        <v>556669.55844999989</v>
      </c>
      <c r="G716" s="13" t="s">
        <v>68</v>
      </c>
      <c r="H716" s="13">
        <v>250</v>
      </c>
      <c r="I716" s="13" t="s">
        <v>69</v>
      </c>
    </row>
    <row r="717" spans="1:9">
      <c r="A717" s="346"/>
      <c r="B717" s="314"/>
      <c r="C717" s="314"/>
      <c r="D717" s="310"/>
      <c r="E717" s="314"/>
      <c r="F717" s="324"/>
      <c r="G717" s="13" t="s">
        <v>1010</v>
      </c>
      <c r="H717" s="13">
        <v>310</v>
      </c>
      <c r="I717" s="13" t="s">
        <v>80</v>
      </c>
    </row>
    <row r="718" spans="1:9">
      <c r="A718" s="346"/>
      <c r="B718" s="314"/>
      <c r="C718" s="314"/>
      <c r="D718" s="310"/>
      <c r="E718" s="314"/>
      <c r="F718" s="324"/>
      <c r="G718" s="13" t="s">
        <v>413</v>
      </c>
      <c r="H718" s="13">
        <v>5</v>
      </c>
      <c r="I718" s="13" t="s">
        <v>80</v>
      </c>
    </row>
    <row r="719" spans="1:9">
      <c r="A719" s="346"/>
      <c r="B719" s="314"/>
      <c r="C719" s="314"/>
      <c r="D719" s="310"/>
      <c r="E719" s="314"/>
      <c r="F719" s="324"/>
      <c r="G719" s="13" t="s">
        <v>1018</v>
      </c>
      <c r="H719" s="13">
        <v>6</v>
      </c>
      <c r="I719" s="13" t="s">
        <v>65</v>
      </c>
    </row>
    <row r="720" spans="1:9">
      <c r="A720" s="346"/>
      <c r="B720" s="314" t="s">
        <v>78</v>
      </c>
      <c r="C720" s="314" t="s">
        <v>851</v>
      </c>
      <c r="D720" s="310">
        <v>1</v>
      </c>
      <c r="E720" s="314" t="s">
        <v>25</v>
      </c>
      <c r="F720" s="324">
        <v>86549.8</v>
      </c>
      <c r="G720" s="13" t="s">
        <v>79</v>
      </c>
      <c r="H720" s="13">
        <v>100</v>
      </c>
      <c r="I720" s="13" t="s">
        <v>80</v>
      </c>
    </row>
    <row r="721" spans="1:9">
      <c r="A721" s="346"/>
      <c r="B721" s="314"/>
      <c r="C721" s="314"/>
      <c r="D721" s="310"/>
      <c r="E721" s="314"/>
      <c r="F721" s="324"/>
      <c r="G721" s="13" t="s">
        <v>68</v>
      </c>
      <c r="H721" s="13">
        <v>200</v>
      </c>
      <c r="I721" s="13" t="s">
        <v>69</v>
      </c>
    </row>
    <row r="722" spans="1:9">
      <c r="A722" s="346"/>
      <c r="B722" s="13" t="s">
        <v>35</v>
      </c>
      <c r="C722" s="13" t="s">
        <v>45</v>
      </c>
      <c r="D722" s="11">
        <v>1</v>
      </c>
      <c r="E722" s="13" t="s">
        <v>25</v>
      </c>
      <c r="F722" s="33">
        <v>1150250.748165</v>
      </c>
      <c r="G722" s="13" t="s">
        <v>1087</v>
      </c>
      <c r="H722" s="13">
        <v>1980</v>
      </c>
      <c r="I722" s="13" t="s">
        <v>1081</v>
      </c>
    </row>
    <row r="723" spans="1:9">
      <c r="A723" s="346"/>
      <c r="B723" s="13" t="s">
        <v>39</v>
      </c>
      <c r="C723" s="13" t="s">
        <v>45</v>
      </c>
      <c r="D723" s="11">
        <v>1</v>
      </c>
      <c r="E723" s="13" t="s">
        <v>25</v>
      </c>
      <c r="F723" s="33">
        <v>886919.81949646003</v>
      </c>
      <c r="G723" s="13" t="s">
        <v>1087</v>
      </c>
      <c r="H723" s="13">
        <v>1980</v>
      </c>
      <c r="I723" s="13" t="s">
        <v>1081</v>
      </c>
    </row>
    <row r="724" spans="1:9">
      <c r="A724" s="346"/>
      <c r="B724" s="13" t="s">
        <v>117</v>
      </c>
      <c r="C724" s="13" t="s">
        <v>93</v>
      </c>
      <c r="D724" s="11">
        <v>1</v>
      </c>
      <c r="E724" s="13" t="s">
        <v>25</v>
      </c>
      <c r="F724" s="33">
        <v>3920.4395019999997</v>
      </c>
      <c r="G724" s="13" t="s">
        <v>86</v>
      </c>
      <c r="H724" s="13">
        <v>1</v>
      </c>
      <c r="I724" s="13" t="s">
        <v>80</v>
      </c>
    </row>
    <row r="725" spans="1:9">
      <c r="A725" s="346"/>
      <c r="B725" s="13" t="s">
        <v>157</v>
      </c>
      <c r="C725" s="13" t="s">
        <v>93</v>
      </c>
      <c r="D725" s="11">
        <v>1</v>
      </c>
      <c r="E725" s="13" t="s">
        <v>25</v>
      </c>
      <c r="F725" s="33">
        <v>51982.739882304479</v>
      </c>
      <c r="G725" s="13" t="s">
        <v>109</v>
      </c>
      <c r="H725" s="13">
        <v>20</v>
      </c>
      <c r="I725" s="13" t="s">
        <v>58</v>
      </c>
    </row>
    <row r="726" spans="1:9">
      <c r="A726" s="346"/>
      <c r="B726" s="13" t="s">
        <v>1028</v>
      </c>
      <c r="C726" s="13" t="s">
        <v>90</v>
      </c>
      <c r="D726" s="11">
        <v>1</v>
      </c>
      <c r="E726" s="13" t="s">
        <v>25</v>
      </c>
      <c r="F726" s="33">
        <v>19518.805006241106</v>
      </c>
      <c r="G726" s="13" t="s">
        <v>842</v>
      </c>
      <c r="H726" s="13">
        <v>65</v>
      </c>
      <c r="I726" s="13" t="s">
        <v>27</v>
      </c>
    </row>
    <row r="727" spans="1:9">
      <c r="A727" s="346"/>
      <c r="B727" s="13" t="s">
        <v>89</v>
      </c>
      <c r="C727" s="13" t="s">
        <v>90</v>
      </c>
      <c r="D727" s="11">
        <v>1</v>
      </c>
      <c r="E727" s="13" t="s">
        <v>25</v>
      </c>
      <c r="F727" s="33">
        <v>10340.995420789297</v>
      </c>
      <c r="G727" s="13" t="s">
        <v>842</v>
      </c>
      <c r="H727" s="13">
        <v>65</v>
      </c>
      <c r="I727" s="13" t="s">
        <v>27</v>
      </c>
    </row>
    <row r="728" spans="1:9">
      <c r="A728" s="346"/>
      <c r="B728" s="13" t="s">
        <v>320</v>
      </c>
      <c r="C728" s="13" t="s">
        <v>93</v>
      </c>
      <c r="D728" s="11">
        <v>1</v>
      </c>
      <c r="E728" s="13" t="s">
        <v>25</v>
      </c>
      <c r="F728" s="33">
        <v>10167.598835000001</v>
      </c>
      <c r="G728" s="13" t="s">
        <v>73</v>
      </c>
      <c r="H728" s="13">
        <v>1</v>
      </c>
      <c r="I728" s="13" t="s">
        <v>65</v>
      </c>
    </row>
    <row r="729" spans="1:9">
      <c r="A729" s="346"/>
      <c r="B729" s="13" t="s">
        <v>186</v>
      </c>
      <c r="C729" s="13" t="s">
        <v>93</v>
      </c>
      <c r="D729" s="11">
        <v>1</v>
      </c>
      <c r="E729" s="13" t="s">
        <v>25</v>
      </c>
      <c r="F729" s="33">
        <v>92828.155035987511</v>
      </c>
      <c r="G729" s="13" t="s">
        <v>79</v>
      </c>
      <c r="H729" s="13">
        <v>210</v>
      </c>
      <c r="I729" s="13" t="s">
        <v>80</v>
      </c>
    </row>
    <row r="730" spans="1:9">
      <c r="A730" s="346"/>
      <c r="B730" s="13" t="s">
        <v>127</v>
      </c>
      <c r="C730" s="13" t="s">
        <v>124</v>
      </c>
      <c r="D730" s="11">
        <v>1</v>
      </c>
      <c r="E730" s="13" t="s">
        <v>25</v>
      </c>
      <c r="F730" s="33">
        <v>124150.65108099999</v>
      </c>
      <c r="G730" s="13" t="s">
        <v>109</v>
      </c>
      <c r="H730" s="13">
        <v>20</v>
      </c>
      <c r="I730" s="13" t="s">
        <v>58</v>
      </c>
    </row>
    <row r="731" spans="1:9">
      <c r="A731" s="347"/>
      <c r="B731" s="13" t="s">
        <v>356</v>
      </c>
      <c r="C731" s="13" t="s">
        <v>124</v>
      </c>
      <c r="D731" s="11">
        <v>1</v>
      </c>
      <c r="E731" s="13" t="s">
        <v>25</v>
      </c>
      <c r="F731" s="33">
        <v>4403.8977816218439</v>
      </c>
      <c r="G731" s="13" t="s">
        <v>109</v>
      </c>
      <c r="H731" s="13">
        <v>40</v>
      </c>
      <c r="I731" s="13" t="s">
        <v>58</v>
      </c>
    </row>
    <row r="732" spans="1:9">
      <c r="F732" s="28"/>
    </row>
    <row r="733" spans="1:9" ht="15" thickBot="1">
      <c r="B733" s="15" t="s">
        <v>164</v>
      </c>
      <c r="F733" s="28">
        <f>SUM(F682:F731)</f>
        <v>7612139.1233272739</v>
      </c>
    </row>
    <row r="734" spans="1:9">
      <c r="B734" s="1" t="s">
        <v>1031</v>
      </c>
      <c r="F734" s="28">
        <v>9056</v>
      </c>
    </row>
    <row r="735" spans="1:9">
      <c r="B735" s="1" t="s">
        <v>607</v>
      </c>
      <c r="C735" s="56"/>
      <c r="D735" s="19"/>
      <c r="F735" s="34">
        <v>438218.71959131834</v>
      </c>
    </row>
    <row r="736" spans="1:9">
      <c r="B736" t="s">
        <v>167</v>
      </c>
      <c r="D736" s="19"/>
      <c r="F736" s="34"/>
    </row>
    <row r="737" spans="1:6">
      <c r="C737" t="s">
        <v>1033</v>
      </c>
      <c r="D737" s="19"/>
      <c r="F737" s="34">
        <v>557571.92687318276</v>
      </c>
    </row>
    <row r="738" spans="1:6">
      <c r="C738" t="s">
        <v>302</v>
      </c>
      <c r="D738" s="19"/>
      <c r="F738" s="34">
        <v>114417.35255587076</v>
      </c>
    </row>
    <row r="739" spans="1:6">
      <c r="C739" t="s">
        <v>366</v>
      </c>
      <c r="D739" s="19"/>
      <c r="F739" s="34">
        <v>16327.374963859867</v>
      </c>
    </row>
    <row r="740" spans="1:6">
      <c r="C740" t="s">
        <v>169</v>
      </c>
      <c r="D740" s="19"/>
      <c r="F740" s="34">
        <v>46695.724853080806</v>
      </c>
    </row>
    <row r="741" spans="1:6">
      <c r="C741" t="s">
        <v>170</v>
      </c>
      <c r="D741" s="19"/>
      <c r="F741" s="34">
        <v>270278.99629759142</v>
      </c>
    </row>
    <row r="742" spans="1:6">
      <c r="C742" t="s">
        <v>171</v>
      </c>
      <c r="D742" s="19"/>
      <c r="F742" s="34">
        <v>169247.69070129047</v>
      </c>
    </row>
    <row r="743" spans="1:6">
      <c r="B743" s="1" t="s">
        <v>173</v>
      </c>
      <c r="D743" s="19"/>
      <c r="F743" s="34">
        <f>SUM(F737:F742)</f>
        <v>1174539.0662448762</v>
      </c>
    </row>
    <row r="744" spans="1:6">
      <c r="D744" s="19"/>
      <c r="F744" s="34"/>
    </row>
    <row r="745" spans="1:6">
      <c r="B745" s="1" t="s">
        <v>1090</v>
      </c>
      <c r="D745" s="19"/>
      <c r="F745" s="34">
        <v>2851508.8622626141</v>
      </c>
    </row>
    <row r="746" spans="1:6">
      <c r="F746" s="28"/>
    </row>
    <row r="747" spans="1:6">
      <c r="B747" s="1" t="s">
        <v>175</v>
      </c>
      <c r="F747" s="57">
        <f>F745+F743+F735+F733+F734</f>
        <v>12085461.771426082</v>
      </c>
    </row>
    <row r="751" spans="1:6" ht="18.5">
      <c r="A751" s="91" t="s">
        <v>11</v>
      </c>
      <c r="B751" t="s">
        <v>963</v>
      </c>
      <c r="F751" s="28"/>
    </row>
    <row r="752" spans="1:6" ht="18.5">
      <c r="A752" s="91" t="s">
        <v>13</v>
      </c>
      <c r="B752" t="s">
        <v>1113</v>
      </c>
      <c r="F752" s="28"/>
    </row>
    <row r="753" spans="1:9">
      <c r="F753" s="28"/>
    </row>
    <row r="754" spans="1:9">
      <c r="A754" s="346" t="s">
        <v>1003</v>
      </c>
      <c r="B754" s="47" t="s">
        <v>15</v>
      </c>
      <c r="C754" s="47" t="s">
        <v>16</v>
      </c>
      <c r="D754" s="47" t="s">
        <v>17</v>
      </c>
      <c r="E754" s="47" t="s">
        <v>18</v>
      </c>
      <c r="F754" s="100" t="s">
        <v>19</v>
      </c>
      <c r="G754" s="47" t="s">
        <v>20</v>
      </c>
      <c r="H754" s="47" t="s">
        <v>21</v>
      </c>
      <c r="I754" s="47" t="s">
        <v>22</v>
      </c>
    </row>
    <row r="755" spans="1:9">
      <c r="A755" s="346"/>
      <c r="B755" s="13" t="s">
        <v>1019</v>
      </c>
      <c r="C755" s="13" t="s">
        <v>831</v>
      </c>
      <c r="D755" s="13">
        <v>1</v>
      </c>
      <c r="E755" s="13" t="s">
        <v>25</v>
      </c>
      <c r="F755" s="33">
        <v>109862.33</v>
      </c>
      <c r="G755" s="13" t="s">
        <v>1087</v>
      </c>
      <c r="H755" s="13">
        <v>71</v>
      </c>
      <c r="I755" s="13" t="s">
        <v>1081</v>
      </c>
    </row>
    <row r="756" spans="1:9">
      <c r="A756" s="346"/>
      <c r="B756" s="13" t="s">
        <v>1020</v>
      </c>
      <c r="C756" s="13" t="s">
        <v>831</v>
      </c>
      <c r="D756" s="13">
        <v>1</v>
      </c>
      <c r="E756" s="13" t="s">
        <v>25</v>
      </c>
      <c r="F756" s="33">
        <v>128528.8576</v>
      </c>
      <c r="G756" s="13" t="s">
        <v>1087</v>
      </c>
      <c r="H756" s="13">
        <v>71</v>
      </c>
      <c r="I756" s="13" t="s">
        <v>38</v>
      </c>
    </row>
    <row r="757" spans="1:9">
      <c r="A757" s="346"/>
      <c r="B757" s="314" t="s">
        <v>188</v>
      </c>
      <c r="C757" s="314" t="s">
        <v>825</v>
      </c>
      <c r="D757" s="314">
        <v>1</v>
      </c>
      <c r="E757" s="314" t="s">
        <v>25</v>
      </c>
      <c r="F757" s="324">
        <v>3217.826982</v>
      </c>
      <c r="G757" s="13" t="s">
        <v>79</v>
      </c>
      <c r="H757" s="13">
        <v>10</v>
      </c>
      <c r="I757" s="13" t="s">
        <v>80</v>
      </c>
    </row>
    <row r="758" spans="1:9">
      <c r="A758" s="346"/>
      <c r="B758" s="314"/>
      <c r="C758" s="314"/>
      <c r="D758" s="314"/>
      <c r="E758" s="314"/>
      <c r="F758" s="324"/>
      <c r="G758" s="13" t="s">
        <v>68</v>
      </c>
      <c r="H758" s="13">
        <v>75</v>
      </c>
      <c r="I758" s="13" t="s">
        <v>69</v>
      </c>
    </row>
    <row r="759" spans="1:9">
      <c r="A759" s="346"/>
      <c r="B759" s="13" t="s">
        <v>28</v>
      </c>
      <c r="C759" s="13" t="s">
        <v>24</v>
      </c>
      <c r="D759" s="13">
        <v>2</v>
      </c>
      <c r="E759" s="13" t="s">
        <v>25</v>
      </c>
      <c r="F759" s="33">
        <v>26672.470560000002</v>
      </c>
      <c r="G759" s="13" t="s">
        <v>603</v>
      </c>
      <c r="H759" s="13">
        <v>4</v>
      </c>
      <c r="I759" s="13" t="s">
        <v>27</v>
      </c>
    </row>
    <row r="760" spans="1:9">
      <c r="A760" s="346"/>
      <c r="B760" s="13" t="s">
        <v>567</v>
      </c>
      <c r="C760" s="13" t="s">
        <v>124</v>
      </c>
      <c r="D760" s="13">
        <v>1</v>
      </c>
      <c r="E760" s="13" t="s">
        <v>25</v>
      </c>
      <c r="F760" s="33">
        <v>63765</v>
      </c>
      <c r="G760" s="13" t="s">
        <v>603</v>
      </c>
      <c r="H760" s="13">
        <v>25</v>
      </c>
      <c r="I760" s="13" t="s">
        <v>27</v>
      </c>
    </row>
    <row r="761" spans="1:9">
      <c r="A761" s="346"/>
      <c r="B761" s="13" t="s">
        <v>143</v>
      </c>
      <c r="C761" s="13" t="s">
        <v>124</v>
      </c>
      <c r="D761" s="13">
        <v>1</v>
      </c>
      <c r="E761" s="13" t="s">
        <v>25</v>
      </c>
      <c r="F761" s="33">
        <v>4500</v>
      </c>
      <c r="G761" s="13" t="s">
        <v>385</v>
      </c>
      <c r="H761" s="13">
        <v>0.15</v>
      </c>
      <c r="I761" s="13" t="s">
        <v>65</v>
      </c>
    </row>
    <row r="762" spans="1:9">
      <c r="A762" s="346"/>
      <c r="B762" s="13" t="s">
        <v>140</v>
      </c>
      <c r="C762" s="13" t="s">
        <v>124</v>
      </c>
      <c r="D762" s="13">
        <v>1</v>
      </c>
      <c r="E762" s="13" t="s">
        <v>25</v>
      </c>
      <c r="F762" s="33">
        <v>13643.04</v>
      </c>
      <c r="G762" s="13" t="s">
        <v>17</v>
      </c>
      <c r="H762" s="13">
        <v>1</v>
      </c>
      <c r="I762" s="13" t="s">
        <v>65</v>
      </c>
    </row>
    <row r="763" spans="1:9">
      <c r="A763" s="346"/>
      <c r="B763" s="13" t="s">
        <v>132</v>
      </c>
      <c r="C763" s="13" t="s">
        <v>124</v>
      </c>
      <c r="D763" s="13">
        <v>1</v>
      </c>
      <c r="E763" s="13" t="s">
        <v>25</v>
      </c>
      <c r="F763" s="33">
        <v>8296.5083300000006</v>
      </c>
      <c r="G763" s="13" t="s">
        <v>109</v>
      </c>
      <c r="H763" s="13">
        <v>100</v>
      </c>
      <c r="I763" s="13" t="s">
        <v>58</v>
      </c>
    </row>
    <row r="764" spans="1:9">
      <c r="A764" s="346"/>
      <c r="B764" s="13" t="s">
        <v>407</v>
      </c>
      <c r="C764" s="13" t="s">
        <v>124</v>
      </c>
      <c r="D764" s="13">
        <v>1</v>
      </c>
      <c r="E764" s="13" t="s">
        <v>25</v>
      </c>
      <c r="F764" s="33">
        <v>17174.899669999999</v>
      </c>
      <c r="G764" s="13" t="s">
        <v>109</v>
      </c>
      <c r="H764" s="13">
        <v>100</v>
      </c>
      <c r="I764" s="13" t="s">
        <v>58</v>
      </c>
    </row>
    <row r="765" spans="1:9">
      <c r="A765" s="346"/>
      <c r="B765" s="13" t="s">
        <v>1047</v>
      </c>
      <c r="C765" s="13" t="s">
        <v>24</v>
      </c>
      <c r="D765" s="13">
        <v>1</v>
      </c>
      <c r="E765" s="13" t="s">
        <v>25</v>
      </c>
      <c r="F765" s="33">
        <v>95529.179839999997</v>
      </c>
      <c r="G765" s="13" t="s">
        <v>603</v>
      </c>
      <c r="H765" s="13">
        <v>4</v>
      </c>
      <c r="I765" s="13" t="s">
        <v>27</v>
      </c>
    </row>
    <row r="766" spans="1:9">
      <c r="A766" s="346"/>
      <c r="B766" s="13" t="s">
        <v>1114</v>
      </c>
      <c r="C766" s="13" t="s">
        <v>403</v>
      </c>
      <c r="D766" s="13">
        <v>1</v>
      </c>
      <c r="E766" s="13" t="s">
        <v>25</v>
      </c>
      <c r="F766" s="33">
        <v>72129.581420000002</v>
      </c>
      <c r="G766" s="13" t="s">
        <v>417</v>
      </c>
      <c r="H766" s="13">
        <v>5</v>
      </c>
      <c r="I766" s="13" t="s">
        <v>38</v>
      </c>
    </row>
    <row r="767" spans="1:9">
      <c r="A767" s="346"/>
      <c r="B767" s="13" t="s">
        <v>1115</v>
      </c>
      <c r="C767" s="13" t="s">
        <v>403</v>
      </c>
      <c r="D767" s="13">
        <v>1</v>
      </c>
      <c r="E767" s="13" t="s">
        <v>25</v>
      </c>
      <c r="F767" s="33">
        <v>67438.725529999996</v>
      </c>
      <c r="G767" s="13" t="s">
        <v>603</v>
      </c>
      <c r="H767" s="13">
        <v>6</v>
      </c>
      <c r="I767" s="13" t="s">
        <v>27</v>
      </c>
    </row>
    <row r="768" spans="1:9">
      <c r="A768" s="346"/>
      <c r="B768" s="314" t="s">
        <v>408</v>
      </c>
      <c r="C768" s="314" t="s">
        <v>403</v>
      </c>
      <c r="D768" s="314">
        <v>1</v>
      </c>
      <c r="E768" s="314" t="s">
        <v>25</v>
      </c>
      <c r="F768" s="324">
        <v>1399518.8810000001</v>
      </c>
      <c r="G768" s="13" t="s">
        <v>68</v>
      </c>
      <c r="H768" s="13">
        <v>75</v>
      </c>
      <c r="I768" s="13" t="s">
        <v>69</v>
      </c>
    </row>
    <row r="769" spans="1:9">
      <c r="A769" s="346"/>
      <c r="B769" s="314"/>
      <c r="C769" s="314"/>
      <c r="D769" s="314"/>
      <c r="E769" s="314"/>
      <c r="F769" s="324"/>
      <c r="G769" s="13" t="s">
        <v>680</v>
      </c>
      <c r="H769" s="13">
        <v>7500</v>
      </c>
      <c r="I769" s="13" t="s">
        <v>80</v>
      </c>
    </row>
    <row r="770" spans="1:9">
      <c r="A770" s="346"/>
      <c r="B770" s="314"/>
      <c r="C770" s="314"/>
      <c r="D770" s="314"/>
      <c r="E770" s="314"/>
      <c r="F770" s="324"/>
      <c r="G770" s="13" t="s">
        <v>409</v>
      </c>
      <c r="H770" s="13">
        <v>200</v>
      </c>
      <c r="I770" s="13" t="s">
        <v>80</v>
      </c>
    </row>
    <row r="771" spans="1:9">
      <c r="A771" s="346"/>
      <c r="B771" s="314"/>
      <c r="C771" s="314"/>
      <c r="D771" s="314"/>
      <c r="E771" s="314"/>
      <c r="F771" s="324"/>
      <c r="G771" s="13" t="s">
        <v>1116</v>
      </c>
      <c r="H771" s="13">
        <v>200</v>
      </c>
      <c r="I771" s="13" t="s">
        <v>80</v>
      </c>
    </row>
    <row r="772" spans="1:9">
      <c r="A772" s="346"/>
      <c r="B772" s="314"/>
      <c r="C772" s="314"/>
      <c r="D772" s="314"/>
      <c r="E772" s="314"/>
      <c r="F772" s="324"/>
      <c r="G772" s="13" t="s">
        <v>1117</v>
      </c>
      <c r="H772" s="13">
        <v>100</v>
      </c>
      <c r="I772" s="13" t="s">
        <v>80</v>
      </c>
    </row>
    <row r="773" spans="1:9">
      <c r="A773" s="347"/>
      <c r="B773" s="314"/>
      <c r="C773" s="314"/>
      <c r="D773" s="314"/>
      <c r="E773" s="314"/>
      <c r="F773" s="324"/>
      <c r="G773" s="13" t="s">
        <v>413</v>
      </c>
      <c r="H773" s="13">
        <v>2</v>
      </c>
      <c r="I773" s="13" t="s">
        <v>80</v>
      </c>
    </row>
    <row r="774" spans="1:9">
      <c r="F774" s="28"/>
    </row>
    <row r="775" spans="1:9" ht="15" thickBot="1">
      <c r="B775" s="15" t="s">
        <v>164</v>
      </c>
      <c r="F775" s="28">
        <f>SUM(F754:F773)</f>
        <v>2010277.3009319999</v>
      </c>
    </row>
    <row r="776" spans="1:9">
      <c r="B776" s="1" t="s">
        <v>1031</v>
      </c>
      <c r="F776" s="28">
        <v>9056</v>
      </c>
    </row>
    <row r="777" spans="1:9">
      <c r="B777" s="1" t="s">
        <v>607</v>
      </c>
      <c r="C777" s="56"/>
      <c r="D777" s="19"/>
      <c r="F777" s="34">
        <v>116111.67</v>
      </c>
    </row>
    <row r="778" spans="1:9">
      <c r="B778" t="s">
        <v>167</v>
      </c>
      <c r="D778" s="19"/>
      <c r="F778" s="34"/>
    </row>
    <row r="779" spans="1:9">
      <c r="C779" t="s">
        <v>1033</v>
      </c>
      <c r="D779" s="19"/>
      <c r="F779" s="34">
        <v>147735.82999999999</v>
      </c>
    </row>
    <row r="780" spans="1:9">
      <c r="C780" t="s">
        <v>302</v>
      </c>
      <c r="D780" s="19"/>
      <c r="F780" s="34">
        <v>30316.34</v>
      </c>
    </row>
    <row r="781" spans="1:9">
      <c r="C781" t="s">
        <v>366</v>
      </c>
      <c r="D781" s="19"/>
      <c r="F781" s="34">
        <v>4326.1499999999996</v>
      </c>
    </row>
    <row r="782" spans="1:9">
      <c r="C782" t="s">
        <v>169</v>
      </c>
      <c r="D782" s="19"/>
      <c r="F782" s="34">
        <v>12372.63</v>
      </c>
    </row>
    <row r="783" spans="1:9">
      <c r="C783" t="s">
        <v>170</v>
      </c>
      <c r="D783" s="19"/>
      <c r="F783" s="34">
        <v>71613.88</v>
      </c>
    </row>
    <row r="784" spans="1:9">
      <c r="C784" t="s">
        <v>171</v>
      </c>
      <c r="D784" s="19"/>
      <c r="F784" s="34">
        <v>44844.34</v>
      </c>
    </row>
    <row r="785" spans="2:6">
      <c r="B785" s="1" t="s">
        <v>173</v>
      </c>
      <c r="D785" s="19"/>
      <c r="F785" s="34">
        <f>SUM(F779:F784)</f>
        <v>311209.16999999993</v>
      </c>
    </row>
    <row r="786" spans="2:6">
      <c r="D786" s="19"/>
      <c r="F786" s="34"/>
    </row>
    <row r="787" spans="2:6">
      <c r="B787" t="s">
        <v>1118</v>
      </c>
      <c r="D787" s="19"/>
      <c r="F787" s="34">
        <v>643672</v>
      </c>
    </row>
    <row r="788" spans="2:6">
      <c r="B788" s="1" t="s">
        <v>1090</v>
      </c>
      <c r="D788" s="19"/>
      <c r="F788" s="34">
        <v>771709.85</v>
      </c>
    </row>
    <row r="789" spans="2:6">
      <c r="F789" s="28"/>
    </row>
    <row r="790" spans="2:6">
      <c r="B790" s="1" t="s">
        <v>175</v>
      </c>
      <c r="F790" s="57">
        <f>F788+F785+F777+F775+F776+F787</f>
        <v>3862035.9909319999</v>
      </c>
    </row>
  </sheetData>
  <mergeCells count="462">
    <mergeCell ref="G453:G454"/>
    <mergeCell ref="B487:B515"/>
    <mergeCell ref="C488:C489"/>
    <mergeCell ref="D488:D489"/>
    <mergeCell ref="E488:E489"/>
    <mergeCell ref="F488:F489"/>
    <mergeCell ref="G494:G495"/>
    <mergeCell ref="C504:C505"/>
    <mergeCell ref="D504:D505"/>
    <mergeCell ref="E504:E505"/>
    <mergeCell ref="F504:F505"/>
    <mergeCell ref="G504:G505"/>
    <mergeCell ref="G488:G489"/>
    <mergeCell ref="C492:C493"/>
    <mergeCell ref="D492:D493"/>
    <mergeCell ref="E492:E493"/>
    <mergeCell ref="F492:F493"/>
    <mergeCell ref="G492:G493"/>
    <mergeCell ref="D438:D439"/>
    <mergeCell ref="E438:E439"/>
    <mergeCell ref="F438:F439"/>
    <mergeCell ref="C494:C495"/>
    <mergeCell ref="D494:D495"/>
    <mergeCell ref="E494:E495"/>
    <mergeCell ref="F494:F495"/>
    <mergeCell ref="F390:F391"/>
    <mergeCell ref="C453:C454"/>
    <mergeCell ref="D453:D454"/>
    <mergeCell ref="E453:E454"/>
    <mergeCell ref="F453:F454"/>
    <mergeCell ref="G390:G391"/>
    <mergeCell ref="C397:C398"/>
    <mergeCell ref="D397:D398"/>
    <mergeCell ref="E397:E398"/>
    <mergeCell ref="F397:F398"/>
    <mergeCell ref="G397:G398"/>
    <mergeCell ref="B433:B462"/>
    <mergeCell ref="C434:C435"/>
    <mergeCell ref="D434:D435"/>
    <mergeCell ref="E434:E435"/>
    <mergeCell ref="F434:F435"/>
    <mergeCell ref="G438:G439"/>
    <mergeCell ref="C446:C447"/>
    <mergeCell ref="D446:D447"/>
    <mergeCell ref="E446:E447"/>
    <mergeCell ref="F446:F447"/>
    <mergeCell ref="G446:G447"/>
    <mergeCell ref="G434:G435"/>
    <mergeCell ref="C436:C437"/>
    <mergeCell ref="D436:D437"/>
    <mergeCell ref="E436:E437"/>
    <mergeCell ref="F436:F437"/>
    <mergeCell ref="G436:G437"/>
    <mergeCell ref="C438:C439"/>
    <mergeCell ref="G373:G374"/>
    <mergeCell ref="C375:C376"/>
    <mergeCell ref="D375:D376"/>
    <mergeCell ref="E375:E376"/>
    <mergeCell ref="F375:F376"/>
    <mergeCell ref="G375:G376"/>
    <mergeCell ref="B370:B406"/>
    <mergeCell ref="C371:C372"/>
    <mergeCell ref="D371:D372"/>
    <mergeCell ref="E371:E372"/>
    <mergeCell ref="F371:F372"/>
    <mergeCell ref="G371:G372"/>
    <mergeCell ref="C373:C374"/>
    <mergeCell ref="D373:D374"/>
    <mergeCell ref="E373:E374"/>
    <mergeCell ref="F373:F374"/>
    <mergeCell ref="C383:C384"/>
    <mergeCell ref="D383:D384"/>
    <mergeCell ref="E383:E384"/>
    <mergeCell ref="F383:F384"/>
    <mergeCell ref="G383:G384"/>
    <mergeCell ref="C390:C391"/>
    <mergeCell ref="D390:D391"/>
    <mergeCell ref="E390:E391"/>
    <mergeCell ref="C322:C326"/>
    <mergeCell ref="D322:D326"/>
    <mergeCell ref="E322:E326"/>
    <mergeCell ref="F322:F326"/>
    <mergeCell ref="G322:G326"/>
    <mergeCell ref="C330:C331"/>
    <mergeCell ref="D330:D331"/>
    <mergeCell ref="E330:E331"/>
    <mergeCell ref="F330:F331"/>
    <mergeCell ref="G330:G331"/>
    <mergeCell ref="C315:C317"/>
    <mergeCell ref="D315:D317"/>
    <mergeCell ref="E315:E317"/>
    <mergeCell ref="F315:F317"/>
    <mergeCell ref="G315:G317"/>
    <mergeCell ref="C318:C321"/>
    <mergeCell ref="D318:D321"/>
    <mergeCell ref="E318:E321"/>
    <mergeCell ref="F318:F321"/>
    <mergeCell ref="G318:G321"/>
    <mergeCell ref="C305:C309"/>
    <mergeCell ref="D305:D309"/>
    <mergeCell ref="E305:E309"/>
    <mergeCell ref="F305:F309"/>
    <mergeCell ref="G305:G309"/>
    <mergeCell ref="C310:C314"/>
    <mergeCell ref="D310:D314"/>
    <mergeCell ref="E310:E314"/>
    <mergeCell ref="F310:F314"/>
    <mergeCell ref="G310:G314"/>
    <mergeCell ref="C297:C300"/>
    <mergeCell ref="D297:D300"/>
    <mergeCell ref="E297:E300"/>
    <mergeCell ref="F297:F300"/>
    <mergeCell ref="G297:G300"/>
    <mergeCell ref="C301:C304"/>
    <mergeCell ref="D301:D304"/>
    <mergeCell ref="E301:E304"/>
    <mergeCell ref="F301:F304"/>
    <mergeCell ref="G301:G304"/>
    <mergeCell ref="F287:F288"/>
    <mergeCell ref="G287:G288"/>
    <mergeCell ref="C291:C293"/>
    <mergeCell ref="D291:D293"/>
    <mergeCell ref="E291:E293"/>
    <mergeCell ref="F291:F293"/>
    <mergeCell ref="G291:G293"/>
    <mergeCell ref="C294:C296"/>
    <mergeCell ref="D294:D296"/>
    <mergeCell ref="E294:E296"/>
    <mergeCell ref="F294:F296"/>
    <mergeCell ref="G294:G296"/>
    <mergeCell ref="G272:G273"/>
    <mergeCell ref="C280:C281"/>
    <mergeCell ref="D280:D281"/>
    <mergeCell ref="E280:E281"/>
    <mergeCell ref="F280:F281"/>
    <mergeCell ref="G280:G281"/>
    <mergeCell ref="B269:B343"/>
    <mergeCell ref="C270:C271"/>
    <mergeCell ref="D270:D271"/>
    <mergeCell ref="E270:E271"/>
    <mergeCell ref="F270:F271"/>
    <mergeCell ref="G270:G271"/>
    <mergeCell ref="C272:C273"/>
    <mergeCell ref="D272:D273"/>
    <mergeCell ref="E272:E273"/>
    <mergeCell ref="F272:F273"/>
    <mergeCell ref="C283:C284"/>
    <mergeCell ref="D283:D284"/>
    <mergeCell ref="E283:E284"/>
    <mergeCell ref="F283:F284"/>
    <mergeCell ref="G283:G284"/>
    <mergeCell ref="C287:C288"/>
    <mergeCell ref="D287:D288"/>
    <mergeCell ref="E287:E288"/>
    <mergeCell ref="F230:F231"/>
    <mergeCell ref="G230:G231"/>
    <mergeCell ref="C232:C233"/>
    <mergeCell ref="D232:D233"/>
    <mergeCell ref="E232:E233"/>
    <mergeCell ref="F232:F233"/>
    <mergeCell ref="G232:G233"/>
    <mergeCell ref="C234:C235"/>
    <mergeCell ref="D234:D235"/>
    <mergeCell ref="E234:E235"/>
    <mergeCell ref="F234:F235"/>
    <mergeCell ref="G234:G235"/>
    <mergeCell ref="G205:G206"/>
    <mergeCell ref="C213:C214"/>
    <mergeCell ref="D213:D214"/>
    <mergeCell ref="E213:E214"/>
    <mergeCell ref="F213:F214"/>
    <mergeCell ref="G213:G214"/>
    <mergeCell ref="B202:B243"/>
    <mergeCell ref="C203:C204"/>
    <mergeCell ref="D203:D204"/>
    <mergeCell ref="E203:E204"/>
    <mergeCell ref="F203:F204"/>
    <mergeCell ref="G203:G204"/>
    <mergeCell ref="C205:C206"/>
    <mergeCell ref="D205:D206"/>
    <mergeCell ref="E205:E206"/>
    <mergeCell ref="F205:F206"/>
    <mergeCell ref="C216:C217"/>
    <mergeCell ref="D216:D217"/>
    <mergeCell ref="E216:E217"/>
    <mergeCell ref="F216:F217"/>
    <mergeCell ref="G216:G217"/>
    <mergeCell ref="C230:C231"/>
    <mergeCell ref="D230:D231"/>
    <mergeCell ref="E230:E231"/>
    <mergeCell ref="C168:C169"/>
    <mergeCell ref="D168:D169"/>
    <mergeCell ref="E168:E169"/>
    <mergeCell ref="F168:F169"/>
    <mergeCell ref="G168:G169"/>
    <mergeCell ref="C170:C171"/>
    <mergeCell ref="D170:D171"/>
    <mergeCell ref="E170:E171"/>
    <mergeCell ref="F170:F171"/>
    <mergeCell ref="G170:G171"/>
    <mergeCell ref="F150:F151"/>
    <mergeCell ref="G150:G151"/>
    <mergeCell ref="C160:C161"/>
    <mergeCell ref="D160:D161"/>
    <mergeCell ref="E160:E161"/>
    <mergeCell ref="F160:F161"/>
    <mergeCell ref="G160:G161"/>
    <mergeCell ref="C166:C167"/>
    <mergeCell ref="D166:D167"/>
    <mergeCell ref="E166:E167"/>
    <mergeCell ref="F166:F167"/>
    <mergeCell ref="G166:G167"/>
    <mergeCell ref="G140:G141"/>
    <mergeCell ref="C144:C145"/>
    <mergeCell ref="D144:D145"/>
    <mergeCell ref="E144:E145"/>
    <mergeCell ref="F144:F145"/>
    <mergeCell ref="G144:G145"/>
    <mergeCell ref="B137:B179"/>
    <mergeCell ref="C138:C139"/>
    <mergeCell ref="D138:D139"/>
    <mergeCell ref="E138:E139"/>
    <mergeCell ref="F138:F139"/>
    <mergeCell ref="G138:G139"/>
    <mergeCell ref="C140:C141"/>
    <mergeCell ref="D140:D141"/>
    <mergeCell ref="E140:E141"/>
    <mergeCell ref="F140:F141"/>
    <mergeCell ref="C147:C148"/>
    <mergeCell ref="D147:D148"/>
    <mergeCell ref="E147:E148"/>
    <mergeCell ref="F147:F148"/>
    <mergeCell ref="G147:G148"/>
    <mergeCell ref="C150:C151"/>
    <mergeCell ref="D150:D151"/>
    <mergeCell ref="E150:E151"/>
    <mergeCell ref="D100:D101"/>
    <mergeCell ref="E100:E101"/>
    <mergeCell ref="F100:F101"/>
    <mergeCell ref="G100:G101"/>
    <mergeCell ref="B85:B115"/>
    <mergeCell ref="C86:C87"/>
    <mergeCell ref="C91:C92"/>
    <mergeCell ref="C93:C94"/>
    <mergeCell ref="C100:C101"/>
    <mergeCell ref="D93:D94"/>
    <mergeCell ref="E93:E94"/>
    <mergeCell ref="F93:F94"/>
    <mergeCell ref="G93:G94"/>
    <mergeCell ref="D86:D87"/>
    <mergeCell ref="E86:E87"/>
    <mergeCell ref="F86:F87"/>
    <mergeCell ref="G86:G87"/>
    <mergeCell ref="D91:D92"/>
    <mergeCell ref="E91:E92"/>
    <mergeCell ref="F91:F92"/>
    <mergeCell ref="G91:G92"/>
    <mergeCell ref="C45:C46"/>
    <mergeCell ref="D45:D46"/>
    <mergeCell ref="E45:E46"/>
    <mergeCell ref="F45:F46"/>
    <mergeCell ref="G45:G46"/>
    <mergeCell ref="C47:C48"/>
    <mergeCell ref="D47:D48"/>
    <mergeCell ref="E47:E48"/>
    <mergeCell ref="F47:F48"/>
    <mergeCell ref="G47:G48"/>
    <mergeCell ref="C29:C32"/>
    <mergeCell ref="D29:D32"/>
    <mergeCell ref="E29:E32"/>
    <mergeCell ref="F29:F32"/>
    <mergeCell ref="G29:G32"/>
    <mergeCell ref="C43:C44"/>
    <mergeCell ref="D43:D44"/>
    <mergeCell ref="E43:E44"/>
    <mergeCell ref="F43:F44"/>
    <mergeCell ref="G43:G44"/>
    <mergeCell ref="F16:F19"/>
    <mergeCell ref="G16:G19"/>
    <mergeCell ref="C20:C24"/>
    <mergeCell ref="D20:D24"/>
    <mergeCell ref="E20:E24"/>
    <mergeCell ref="F20:F24"/>
    <mergeCell ref="G20:G24"/>
    <mergeCell ref="C25:C26"/>
    <mergeCell ref="D25:D26"/>
    <mergeCell ref="E25:E26"/>
    <mergeCell ref="F25:F26"/>
    <mergeCell ref="G25:G26"/>
    <mergeCell ref="G9:G10"/>
    <mergeCell ref="C11:C12"/>
    <mergeCell ref="D11:D12"/>
    <mergeCell ref="E11:E12"/>
    <mergeCell ref="F11:F12"/>
    <mergeCell ref="G11:G12"/>
    <mergeCell ref="B6:B57"/>
    <mergeCell ref="C7:C8"/>
    <mergeCell ref="D7:D8"/>
    <mergeCell ref="E7:E8"/>
    <mergeCell ref="F7:F8"/>
    <mergeCell ref="G7:G8"/>
    <mergeCell ref="C9:C10"/>
    <mergeCell ref="D9:D10"/>
    <mergeCell ref="E9:E10"/>
    <mergeCell ref="F9:F10"/>
    <mergeCell ref="C14:C15"/>
    <mergeCell ref="D14:D15"/>
    <mergeCell ref="E14:E15"/>
    <mergeCell ref="F14:F15"/>
    <mergeCell ref="G14:G15"/>
    <mergeCell ref="C16:C19"/>
    <mergeCell ref="D16:D19"/>
    <mergeCell ref="E16:E19"/>
    <mergeCell ref="A538:A573"/>
    <mergeCell ref="B539:B540"/>
    <mergeCell ref="C539:C540"/>
    <mergeCell ref="D539:D540"/>
    <mergeCell ref="E539:E540"/>
    <mergeCell ref="F539:F540"/>
    <mergeCell ref="B541:B542"/>
    <mergeCell ref="C541:C542"/>
    <mergeCell ref="D541:D542"/>
    <mergeCell ref="E541:E542"/>
    <mergeCell ref="F541:F542"/>
    <mergeCell ref="B543:B544"/>
    <mergeCell ref="C543:C544"/>
    <mergeCell ref="D543:D544"/>
    <mergeCell ref="E543:E544"/>
    <mergeCell ref="F543:F544"/>
    <mergeCell ref="B551:B552"/>
    <mergeCell ref="C551:C552"/>
    <mergeCell ref="D551:D552"/>
    <mergeCell ref="E551:E552"/>
    <mergeCell ref="F551:F552"/>
    <mergeCell ref="B558:B559"/>
    <mergeCell ref="C558:C559"/>
    <mergeCell ref="D558:D559"/>
    <mergeCell ref="E558:E559"/>
    <mergeCell ref="F558:F559"/>
    <mergeCell ref="B562:B563"/>
    <mergeCell ref="C562:C563"/>
    <mergeCell ref="D562:D563"/>
    <mergeCell ref="E562:E563"/>
    <mergeCell ref="F562:F563"/>
    <mergeCell ref="A598:A651"/>
    <mergeCell ref="B599:B600"/>
    <mergeCell ref="C599:C600"/>
    <mergeCell ref="D599:D600"/>
    <mergeCell ref="E599:E600"/>
    <mergeCell ref="F599:F600"/>
    <mergeCell ref="B601:B602"/>
    <mergeCell ref="C601:C602"/>
    <mergeCell ref="D601:D602"/>
    <mergeCell ref="E601:E602"/>
    <mergeCell ref="F601:F602"/>
    <mergeCell ref="B609:B610"/>
    <mergeCell ref="C609:C610"/>
    <mergeCell ref="D609:D610"/>
    <mergeCell ref="E609:E610"/>
    <mergeCell ref="F609:F610"/>
    <mergeCell ref="B611:B612"/>
    <mergeCell ref="C611:C612"/>
    <mergeCell ref="D611:D612"/>
    <mergeCell ref="E611:E612"/>
    <mergeCell ref="F611:F612"/>
    <mergeCell ref="B620:B621"/>
    <mergeCell ref="C620:C621"/>
    <mergeCell ref="D620:D621"/>
    <mergeCell ref="E620:E621"/>
    <mergeCell ref="F620:F621"/>
    <mergeCell ref="B638:B639"/>
    <mergeCell ref="C638:C639"/>
    <mergeCell ref="D638:D639"/>
    <mergeCell ref="E638:E639"/>
    <mergeCell ref="F638:F639"/>
    <mergeCell ref="B640:B641"/>
    <mergeCell ref="C640:C641"/>
    <mergeCell ref="D640:D641"/>
    <mergeCell ref="E640:E641"/>
    <mergeCell ref="F640:F641"/>
    <mergeCell ref="B642:B643"/>
    <mergeCell ref="C642:C643"/>
    <mergeCell ref="D642:D643"/>
    <mergeCell ref="E642:E643"/>
    <mergeCell ref="F642:F643"/>
    <mergeCell ref="B644:B645"/>
    <mergeCell ref="C644:C645"/>
    <mergeCell ref="D644:D645"/>
    <mergeCell ref="E644:E645"/>
    <mergeCell ref="F644:F645"/>
    <mergeCell ref="B646:B647"/>
    <mergeCell ref="C646:C647"/>
    <mergeCell ref="D646:D647"/>
    <mergeCell ref="E646:E647"/>
    <mergeCell ref="F646:F647"/>
    <mergeCell ref="B648:B649"/>
    <mergeCell ref="C648:C649"/>
    <mergeCell ref="D648:D649"/>
    <mergeCell ref="E648:E649"/>
    <mergeCell ref="F648:F649"/>
    <mergeCell ref="D685:D686"/>
    <mergeCell ref="E685:E686"/>
    <mergeCell ref="F685:F686"/>
    <mergeCell ref="B689:B690"/>
    <mergeCell ref="C689:C690"/>
    <mergeCell ref="D689:D690"/>
    <mergeCell ref="E689:E690"/>
    <mergeCell ref="F689:F690"/>
    <mergeCell ref="B692:B693"/>
    <mergeCell ref="C692:C693"/>
    <mergeCell ref="D692:D693"/>
    <mergeCell ref="E692:E693"/>
    <mergeCell ref="F692:F693"/>
    <mergeCell ref="E696:E697"/>
    <mergeCell ref="F696:F697"/>
    <mergeCell ref="B706:B707"/>
    <mergeCell ref="C706:C707"/>
    <mergeCell ref="D706:D707"/>
    <mergeCell ref="E706:E707"/>
    <mergeCell ref="F706:F707"/>
    <mergeCell ref="B708:B712"/>
    <mergeCell ref="C708:C712"/>
    <mergeCell ref="D708:D712"/>
    <mergeCell ref="E708:E712"/>
    <mergeCell ref="F708:F712"/>
    <mergeCell ref="B696:B697"/>
    <mergeCell ref="C696:C697"/>
    <mergeCell ref="D696:D697"/>
    <mergeCell ref="B713:B715"/>
    <mergeCell ref="C713:C715"/>
    <mergeCell ref="D713:D715"/>
    <mergeCell ref="E713:E715"/>
    <mergeCell ref="F713:F715"/>
    <mergeCell ref="B716:B719"/>
    <mergeCell ref="C716:C719"/>
    <mergeCell ref="D716:D719"/>
    <mergeCell ref="E716:E719"/>
    <mergeCell ref="F716:F719"/>
    <mergeCell ref="B720:B721"/>
    <mergeCell ref="C720:C721"/>
    <mergeCell ref="D720:D721"/>
    <mergeCell ref="E720:E721"/>
    <mergeCell ref="F720:F721"/>
    <mergeCell ref="A754:A773"/>
    <mergeCell ref="B757:B758"/>
    <mergeCell ref="C757:C758"/>
    <mergeCell ref="D757:D758"/>
    <mergeCell ref="E757:E758"/>
    <mergeCell ref="F757:F758"/>
    <mergeCell ref="B768:B773"/>
    <mergeCell ref="C768:C773"/>
    <mergeCell ref="D768:D773"/>
    <mergeCell ref="E768:E773"/>
    <mergeCell ref="F768:F773"/>
    <mergeCell ref="A682:A731"/>
    <mergeCell ref="B683:B684"/>
    <mergeCell ref="C683:C684"/>
    <mergeCell ref="D683:D684"/>
    <mergeCell ref="E683:E684"/>
    <mergeCell ref="F683:F684"/>
    <mergeCell ref="B685:B686"/>
    <mergeCell ref="C685:C68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EB0AC-37DD-4DA8-B12F-E1474D10BA82}">
  <dimension ref="B1:V41"/>
  <sheetViews>
    <sheetView workbookViewId="0">
      <pane xSplit="6" ySplit="7" topLeftCell="G10" activePane="bottomRight" state="frozen"/>
      <selection pane="topRight" activeCell="G1" sqref="G1"/>
      <selection pane="bottomLeft" activeCell="A8" sqref="A8"/>
      <selection pane="bottomRight" activeCell="M8" sqref="M8"/>
    </sheetView>
  </sheetViews>
  <sheetFormatPr defaultRowHeight="14.5"/>
  <cols>
    <col min="2" max="3" width="9.1796875" style="133"/>
    <col min="7" max="7" width="22.26953125" customWidth="1"/>
    <col min="8" max="8" width="7.453125" customWidth="1"/>
    <col min="10" max="10" width="3.81640625" customWidth="1"/>
    <col min="11" max="11" width="7.1796875" customWidth="1"/>
    <col min="13" max="13" width="10.453125" style="14" customWidth="1"/>
    <col min="14" max="14" width="10.7265625" customWidth="1"/>
    <col min="15" max="15" width="8.1796875" customWidth="1"/>
    <col min="16" max="16" width="10.1796875" customWidth="1"/>
    <col min="17" max="17" width="7.7265625" customWidth="1"/>
    <col min="18" max="18" width="7.453125" customWidth="1"/>
    <col min="19" max="19" width="5.453125" customWidth="1"/>
    <col min="20" max="20" width="7.26953125" customWidth="1"/>
    <col min="21" max="21" width="10.54296875" bestFit="1" customWidth="1"/>
  </cols>
  <sheetData>
    <row r="1" spans="2:22">
      <c r="R1" t="s">
        <v>10</v>
      </c>
    </row>
    <row r="6" spans="2:22">
      <c r="G6" s="360"/>
      <c r="H6" s="360"/>
      <c r="I6" s="134"/>
      <c r="J6" s="134"/>
      <c r="K6" s="134"/>
      <c r="L6" s="134"/>
      <c r="M6" s="152"/>
      <c r="N6" s="134"/>
      <c r="O6" s="134"/>
      <c r="P6" s="134"/>
      <c r="Q6" s="134"/>
      <c r="R6" s="134"/>
      <c r="S6" s="134"/>
      <c r="T6" s="134"/>
      <c r="U6" s="134"/>
      <c r="V6" s="95"/>
    </row>
    <row r="7" spans="2:22" ht="24" customHeight="1" thickBot="1">
      <c r="B7" s="135" t="s">
        <v>1119</v>
      </c>
      <c r="C7" s="135" t="s">
        <v>1120</v>
      </c>
      <c r="D7" s="60" t="s">
        <v>1121</v>
      </c>
      <c r="E7" s="60"/>
      <c r="F7" s="60"/>
      <c r="G7" s="361" t="s">
        <v>1122</v>
      </c>
      <c r="H7" s="361"/>
      <c r="I7" s="361"/>
      <c r="J7" s="361"/>
      <c r="K7" s="361"/>
      <c r="L7" s="361"/>
      <c r="M7" s="153" t="s">
        <v>1123</v>
      </c>
      <c r="N7" s="136" t="s">
        <v>1124</v>
      </c>
      <c r="O7" s="136" t="s">
        <v>1125</v>
      </c>
      <c r="P7" s="136" t="s">
        <v>1126</v>
      </c>
      <c r="Q7" s="136" t="s">
        <v>1127</v>
      </c>
      <c r="R7" s="136" t="s">
        <v>1128</v>
      </c>
      <c r="S7" s="136" t="s">
        <v>1129</v>
      </c>
      <c r="T7" s="136" t="s">
        <v>1130</v>
      </c>
      <c r="U7" s="136" t="s">
        <v>1131</v>
      </c>
      <c r="V7" s="137" t="s">
        <v>1132</v>
      </c>
    </row>
    <row r="8" spans="2:22" ht="117" customHeight="1" thickBot="1">
      <c r="B8" s="138" t="s">
        <v>944</v>
      </c>
      <c r="C8" s="139" t="s">
        <v>945</v>
      </c>
      <c r="D8" s="362" t="s">
        <v>1133</v>
      </c>
      <c r="E8" s="362"/>
      <c r="F8" s="362"/>
      <c r="G8" s="363" t="s">
        <v>1134</v>
      </c>
      <c r="H8" s="364"/>
      <c r="I8" s="364"/>
      <c r="J8" s="364"/>
      <c r="K8" s="364"/>
      <c r="L8" s="365"/>
      <c r="M8" s="154" t="s">
        <v>1135</v>
      </c>
      <c r="N8" s="140">
        <v>5.1765618299999998</v>
      </c>
      <c r="O8" s="140">
        <v>0.66851391000000004</v>
      </c>
      <c r="P8" s="140">
        <v>0.20570403000000001</v>
      </c>
      <c r="Q8" s="140">
        <v>9.3747760535596694</v>
      </c>
      <c r="R8" s="140">
        <v>7.0151619031619505</v>
      </c>
      <c r="S8" s="140">
        <v>0.49109292378629599</v>
      </c>
      <c r="T8" s="140">
        <v>6.5240689793756506</v>
      </c>
      <c r="U8" s="140">
        <v>8.2097517213255511</v>
      </c>
      <c r="V8" s="141">
        <v>1.1419073769560981</v>
      </c>
    </row>
    <row r="9" spans="2:22" ht="106.5" customHeight="1">
      <c r="B9" s="366" t="s">
        <v>937</v>
      </c>
      <c r="C9" s="369" t="s">
        <v>1136</v>
      </c>
      <c r="D9" s="372" t="s">
        <v>1137</v>
      </c>
      <c r="E9" s="373"/>
      <c r="F9" s="373"/>
      <c r="G9" s="374" t="s">
        <v>1138</v>
      </c>
      <c r="H9" s="375"/>
      <c r="I9" s="375"/>
      <c r="J9" s="375"/>
      <c r="K9" s="375"/>
      <c r="L9" s="376"/>
      <c r="M9" s="155" t="s">
        <v>1135</v>
      </c>
      <c r="N9" s="142">
        <v>12.28956297</v>
      </c>
      <c r="O9" s="142">
        <v>0.15338664000000002</v>
      </c>
      <c r="P9" s="142">
        <v>0.43585894000000003</v>
      </c>
      <c r="Q9" s="142">
        <v>18.912098416943699</v>
      </c>
      <c r="R9" s="142">
        <v>5.8294420447672302</v>
      </c>
      <c r="S9" s="142">
        <v>0.990700754177961</v>
      </c>
      <c r="T9" s="142">
        <v>4.8387412905892706</v>
      </c>
      <c r="U9" s="142">
        <v>8.1042820736632795</v>
      </c>
      <c r="V9" s="143">
        <v>2.3335933084563889</v>
      </c>
    </row>
    <row r="10" spans="2:22" ht="70.5" customHeight="1">
      <c r="B10" s="367"/>
      <c r="C10" s="370"/>
      <c r="D10" s="377" t="s">
        <v>1139</v>
      </c>
      <c r="E10" s="378"/>
      <c r="F10" s="378"/>
      <c r="G10" s="379" t="s">
        <v>1140</v>
      </c>
      <c r="H10" s="380"/>
      <c r="I10" s="380"/>
      <c r="J10" s="380"/>
      <c r="K10" s="380"/>
      <c r="L10" s="381"/>
      <c r="M10" s="156" t="s">
        <v>1141</v>
      </c>
      <c r="N10" s="144">
        <v>13.685997029999999</v>
      </c>
      <c r="O10" s="144">
        <v>0</v>
      </c>
      <c r="P10" s="144">
        <v>0.61778951000000004</v>
      </c>
      <c r="Q10" s="144">
        <v>23.21443148018</v>
      </c>
      <c r="R10" s="144">
        <v>5.8271204200526299</v>
      </c>
      <c r="S10" s="144">
        <v>1.21607630566379</v>
      </c>
      <c r="T10" s="144">
        <v>4.6110441143888297</v>
      </c>
      <c r="U10" s="144">
        <v>8.1010543683712406</v>
      </c>
      <c r="V10" s="145">
        <v>2.8656061821798864</v>
      </c>
    </row>
    <row r="11" spans="2:22" ht="77.25" customHeight="1" thickBot="1">
      <c r="B11" s="368"/>
      <c r="C11" s="371"/>
      <c r="D11" s="382" t="s">
        <v>1142</v>
      </c>
      <c r="E11" s="383"/>
      <c r="F11" s="383"/>
      <c r="G11" s="384" t="s">
        <v>1143</v>
      </c>
      <c r="H11" s="385"/>
      <c r="I11" s="385"/>
      <c r="J11" s="385"/>
      <c r="K11" s="385"/>
      <c r="L11" s="386"/>
      <c r="M11" s="157" t="s">
        <v>1141</v>
      </c>
      <c r="N11" s="146">
        <v>20.339681479999999</v>
      </c>
      <c r="O11" s="146">
        <v>0</v>
      </c>
      <c r="P11" s="146">
        <v>0.34385747</v>
      </c>
      <c r="Q11" s="146">
        <v>22.821774039071499</v>
      </c>
      <c r="R11" s="146">
        <v>5.88693914966293</v>
      </c>
      <c r="S11" s="146">
        <v>1.1955071432967401</v>
      </c>
      <c r="T11" s="146">
        <v>4.6914320063661892</v>
      </c>
      <c r="U11" s="146">
        <v>8.1842190714828291</v>
      </c>
      <c r="V11" s="147">
        <v>2.7885096720580105</v>
      </c>
    </row>
    <row r="12" spans="2:22" ht="42" customHeight="1">
      <c r="B12" s="366" t="s">
        <v>925</v>
      </c>
      <c r="C12" s="369" t="s">
        <v>1144</v>
      </c>
      <c r="D12" s="372" t="s">
        <v>1145</v>
      </c>
      <c r="E12" s="373"/>
      <c r="F12" s="373"/>
      <c r="G12" s="374" t="s">
        <v>1146</v>
      </c>
      <c r="H12" s="375"/>
      <c r="I12" s="375"/>
      <c r="J12" s="375"/>
      <c r="K12" s="375"/>
      <c r="L12" s="376"/>
      <c r="M12" s="155" t="s">
        <v>1135</v>
      </c>
      <c r="N12" s="142">
        <v>17.418299350000002</v>
      </c>
      <c r="O12" s="142">
        <v>0.19294166000000001</v>
      </c>
      <c r="P12" s="142">
        <v>0.55712954000000003</v>
      </c>
      <c r="Q12" s="142">
        <v>26.440403737576297</v>
      </c>
      <c r="R12" s="142">
        <v>5.8070103640016599</v>
      </c>
      <c r="S12" s="142">
        <v>1.3850672382350999</v>
      </c>
      <c r="T12" s="142">
        <v>4.4219431257665498</v>
      </c>
      <c r="U12" s="142">
        <v>8.0730957866371789</v>
      </c>
      <c r="V12" s="143">
        <v>3.2751257307439876</v>
      </c>
    </row>
    <row r="13" spans="2:22" ht="43.5" customHeight="1">
      <c r="B13" s="367"/>
      <c r="C13" s="370"/>
      <c r="D13" s="377" t="s">
        <v>1147</v>
      </c>
      <c r="E13" s="378"/>
      <c r="F13" s="378"/>
      <c r="G13" s="379" t="s">
        <v>1148</v>
      </c>
      <c r="H13" s="380"/>
      <c r="I13" s="380"/>
      <c r="J13" s="380"/>
      <c r="K13" s="380"/>
      <c r="L13" s="381"/>
      <c r="M13" s="156" t="s">
        <v>1141</v>
      </c>
      <c r="N13" s="144">
        <v>14.241173060000001</v>
      </c>
      <c r="O13" s="144">
        <v>0</v>
      </c>
      <c r="P13" s="144">
        <v>0.49003259999999998</v>
      </c>
      <c r="Q13" s="144">
        <v>21.817419330341799</v>
      </c>
      <c r="R13" s="144">
        <v>5.8278437326585601</v>
      </c>
      <c r="S13" s="144">
        <v>1.1428945275275</v>
      </c>
      <c r="T13" s="144">
        <v>4.6849492051310504</v>
      </c>
      <c r="U13" s="144">
        <v>8.1020599744501407</v>
      </c>
      <c r="V13" s="145">
        <v>2.692823726205813</v>
      </c>
    </row>
    <row r="14" spans="2:22" ht="48" customHeight="1" thickBot="1">
      <c r="B14" s="368"/>
      <c r="C14" s="371"/>
      <c r="D14" s="382" t="s">
        <v>1149</v>
      </c>
      <c r="E14" s="383"/>
      <c r="F14" s="383"/>
      <c r="G14" s="384" t="s">
        <v>1150</v>
      </c>
      <c r="H14" s="385"/>
      <c r="I14" s="385"/>
      <c r="J14" s="385"/>
      <c r="K14" s="385"/>
      <c r="L14" s="386"/>
      <c r="M14" s="157" t="s">
        <v>1141</v>
      </c>
      <c r="N14" s="146">
        <v>30.21966845</v>
      </c>
      <c r="O14" s="146">
        <v>0</v>
      </c>
      <c r="P14" s="146">
        <v>0.75156504000000002</v>
      </c>
      <c r="Q14" s="146">
        <v>36.8506786072303</v>
      </c>
      <c r="R14" s="146">
        <v>5.88693914966293</v>
      </c>
      <c r="S14" s="146">
        <v>1.93040424617527</v>
      </c>
      <c r="T14" s="146">
        <v>3.9565349034876598</v>
      </c>
      <c r="U14" s="146">
        <v>8.1842190714828291</v>
      </c>
      <c r="V14" s="147">
        <v>4.5026505626704383</v>
      </c>
    </row>
    <row r="15" spans="2:22" ht="69.75" customHeight="1">
      <c r="B15" s="366" t="s">
        <v>917</v>
      </c>
      <c r="C15" s="369" t="s">
        <v>1070</v>
      </c>
      <c r="D15" s="372" t="s">
        <v>1151</v>
      </c>
      <c r="E15" s="373"/>
      <c r="F15" s="373"/>
      <c r="G15" s="374" t="s">
        <v>1152</v>
      </c>
      <c r="H15" s="375"/>
      <c r="I15" s="375"/>
      <c r="J15" s="375"/>
      <c r="K15" s="375"/>
      <c r="L15" s="376"/>
      <c r="M15" s="155" t="s">
        <v>1135</v>
      </c>
      <c r="N15" s="142">
        <v>24.08514113</v>
      </c>
      <c r="O15" s="142">
        <v>0.23060472000000001</v>
      </c>
      <c r="P15" s="142">
        <v>0.73912443999999999</v>
      </c>
      <c r="Q15" s="142">
        <v>35.1200597346199</v>
      </c>
      <c r="R15" s="142">
        <v>5.77764161708693</v>
      </c>
      <c r="S15" s="142">
        <v>1.8397466478225901</v>
      </c>
      <c r="T15" s="142">
        <v>3.9378949692643399</v>
      </c>
      <c r="U15" s="142">
        <v>8.032265044596441</v>
      </c>
      <c r="V15" s="143">
        <v>4.3723731151334801</v>
      </c>
    </row>
    <row r="16" spans="2:22" ht="107.25" customHeight="1">
      <c r="B16" s="367"/>
      <c r="C16" s="370"/>
      <c r="D16" s="377" t="s">
        <v>1153</v>
      </c>
      <c r="E16" s="378"/>
      <c r="F16" s="378"/>
      <c r="G16" s="379" t="s">
        <v>1154</v>
      </c>
      <c r="H16" s="380"/>
      <c r="I16" s="380"/>
      <c r="J16" s="380"/>
      <c r="K16" s="380"/>
      <c r="L16" s="381"/>
      <c r="M16" s="156" t="s">
        <v>1141</v>
      </c>
      <c r="N16" s="144">
        <v>15.156592199999999</v>
      </c>
      <c r="O16" s="144">
        <v>0</v>
      </c>
      <c r="P16" s="144">
        <v>0.22152772000000001</v>
      </c>
      <c r="Q16" s="144">
        <v>17.1701626090708</v>
      </c>
      <c r="R16" s="144">
        <v>5.9140834512355402</v>
      </c>
      <c r="S16" s="144">
        <v>0.89945032386911905</v>
      </c>
      <c r="T16" s="144">
        <v>5.0146331273664195</v>
      </c>
      <c r="U16" s="144">
        <v>8.1009920873122105</v>
      </c>
      <c r="V16" s="145">
        <v>2.1195135637723608</v>
      </c>
    </row>
    <row r="17" spans="2:22" ht="93" customHeight="1" thickBot="1">
      <c r="B17" s="368"/>
      <c r="C17" s="371"/>
      <c r="D17" s="382" t="s">
        <v>1155</v>
      </c>
      <c r="E17" s="383"/>
      <c r="F17" s="383"/>
      <c r="G17" s="384" t="s">
        <v>1156</v>
      </c>
      <c r="H17" s="385"/>
      <c r="I17" s="385"/>
      <c r="J17" s="385"/>
      <c r="K17" s="385"/>
      <c r="L17" s="386"/>
      <c r="M17" s="157" t="s">
        <v>1141</v>
      </c>
      <c r="N17" s="146">
        <v>19.89713673</v>
      </c>
      <c r="O17" s="146">
        <v>0</v>
      </c>
      <c r="P17" s="146">
        <v>1.0489080200000001</v>
      </c>
      <c r="Q17" s="146">
        <v>34.700905108892101</v>
      </c>
      <c r="R17" s="146">
        <v>5.7985322778314199</v>
      </c>
      <c r="S17" s="146">
        <v>1.8177894437794</v>
      </c>
      <c r="T17" s="146">
        <v>3.9807428340520299</v>
      </c>
      <c r="U17" s="146">
        <v>8.0613088843760501</v>
      </c>
      <c r="V17" s="147">
        <v>4.3046241753801704</v>
      </c>
    </row>
    <row r="18" spans="2:22" ht="64.5" customHeight="1">
      <c r="B18" s="366" t="s">
        <v>912</v>
      </c>
      <c r="C18" s="369" t="s">
        <v>1061</v>
      </c>
      <c r="D18" s="372" t="s">
        <v>1157</v>
      </c>
      <c r="E18" s="373"/>
      <c r="F18" s="373"/>
      <c r="G18" s="374" t="s">
        <v>1158</v>
      </c>
      <c r="H18" s="375"/>
      <c r="I18" s="375"/>
      <c r="J18" s="375"/>
      <c r="K18" s="375"/>
      <c r="L18" s="376"/>
      <c r="M18" s="155" t="s">
        <v>1135</v>
      </c>
      <c r="N18" s="142">
        <v>23.07103485</v>
      </c>
      <c r="O18" s="142">
        <v>0.80576811999999998</v>
      </c>
      <c r="P18" s="142">
        <v>0.68670743000000001</v>
      </c>
      <c r="Q18" s="142">
        <v>36.0857206988317</v>
      </c>
      <c r="R18" s="142">
        <v>6.1144462683561205</v>
      </c>
      <c r="S18" s="142">
        <v>1.8903323112658199</v>
      </c>
      <c r="T18" s="142">
        <v>4.2241139570902995</v>
      </c>
      <c r="U18" s="142">
        <v>8.0155235675775494</v>
      </c>
      <c r="V18" s="143">
        <v>4.5019792399833864</v>
      </c>
    </row>
    <row r="19" spans="2:22" ht="72.75" customHeight="1" thickBot="1">
      <c r="B19" s="368"/>
      <c r="C19" s="371"/>
      <c r="D19" s="382" t="s">
        <v>1159</v>
      </c>
      <c r="E19" s="383"/>
      <c r="F19" s="383"/>
      <c r="G19" s="384" t="s">
        <v>1160</v>
      </c>
      <c r="H19" s="385"/>
      <c r="I19" s="385"/>
      <c r="J19" s="385"/>
      <c r="K19" s="385"/>
      <c r="L19" s="386"/>
      <c r="M19" s="157" t="s">
        <v>1141</v>
      </c>
      <c r="N19" s="146">
        <v>16.11565624</v>
      </c>
      <c r="O19" s="146">
        <v>0</v>
      </c>
      <c r="P19" s="146">
        <v>0.56795106000000006</v>
      </c>
      <c r="Q19" s="146">
        <v>26.486537579413501</v>
      </c>
      <c r="R19" s="146">
        <v>6.2201570779668902</v>
      </c>
      <c r="S19" s="146">
        <v>1.3874839363134202</v>
      </c>
      <c r="T19" s="146">
        <v>4.8326731416534603</v>
      </c>
      <c r="U19" s="146">
        <v>8.1541052017155504</v>
      </c>
      <c r="V19" s="147">
        <v>3.2482457515805621</v>
      </c>
    </row>
    <row r="20" spans="2:22" ht="90.75" customHeight="1" thickBot="1">
      <c r="B20" s="148" t="s">
        <v>896</v>
      </c>
      <c r="C20" s="149" t="s">
        <v>1036</v>
      </c>
      <c r="D20" s="387" t="s">
        <v>1161</v>
      </c>
      <c r="E20" s="362"/>
      <c r="F20" s="362"/>
      <c r="G20" s="388" t="s">
        <v>1162</v>
      </c>
      <c r="H20" s="389"/>
      <c r="I20" s="389"/>
      <c r="J20" s="389"/>
      <c r="K20" s="389"/>
      <c r="L20" s="390"/>
      <c r="M20" s="154" t="s">
        <v>1135</v>
      </c>
      <c r="N20" s="140">
        <v>24.614549499999999</v>
      </c>
      <c r="O20" s="140">
        <v>2.2528172899999999</v>
      </c>
      <c r="P20" s="140">
        <v>1.00098811</v>
      </c>
      <c r="Q20" s="140">
        <v>43.497615276649199</v>
      </c>
      <c r="R20" s="140">
        <v>48.7639732878961</v>
      </c>
      <c r="S20" s="140">
        <v>2.2786006771681797</v>
      </c>
      <c r="T20" s="140">
        <v>46.4853726107279</v>
      </c>
      <c r="U20" s="140">
        <v>60.367354731257294</v>
      </c>
      <c r="V20" s="141">
        <v>0.7205486387517126</v>
      </c>
    </row>
    <row r="21" spans="2:22" ht="46.5" customHeight="1" thickBot="1">
      <c r="B21" s="148" t="s">
        <v>888</v>
      </c>
      <c r="C21" s="149" t="s">
        <v>1002</v>
      </c>
      <c r="D21" s="387" t="s">
        <v>1163</v>
      </c>
      <c r="E21" s="362"/>
      <c r="F21" s="362"/>
      <c r="G21" s="388" t="s">
        <v>1164</v>
      </c>
      <c r="H21" s="389"/>
      <c r="I21" s="389"/>
      <c r="J21" s="389"/>
      <c r="K21" s="389"/>
      <c r="L21" s="390"/>
      <c r="M21" s="154" t="s">
        <v>1135</v>
      </c>
      <c r="N21" s="140">
        <v>57.902323500000001</v>
      </c>
      <c r="O21" s="140">
        <v>5.3626252399999998</v>
      </c>
      <c r="P21" s="140">
        <v>1.72815395</v>
      </c>
      <c r="Q21" s="140">
        <v>93.890059926971603</v>
      </c>
      <c r="R21" s="140">
        <v>19.7731568962217</v>
      </c>
      <c r="S21" s="140">
        <v>4.9183835198387804</v>
      </c>
      <c r="T21" s="140">
        <v>14.8547733763829</v>
      </c>
      <c r="U21" s="140">
        <v>23.141559789036901</v>
      </c>
      <c r="V21" s="141">
        <v>4.0572053389180427</v>
      </c>
    </row>
    <row r="22" spans="2:22" ht="85.5" customHeight="1">
      <c r="B22" s="366" t="s">
        <v>957</v>
      </c>
      <c r="C22" s="369" t="s">
        <v>1165</v>
      </c>
      <c r="D22" s="372" t="s">
        <v>1166</v>
      </c>
      <c r="E22" s="373"/>
      <c r="F22" s="373"/>
      <c r="G22" s="374" t="s">
        <v>1167</v>
      </c>
      <c r="H22" s="375"/>
      <c r="I22" s="375"/>
      <c r="J22" s="375"/>
      <c r="K22" s="375"/>
      <c r="L22" s="376"/>
      <c r="M22" s="155" t="s">
        <v>1135</v>
      </c>
      <c r="N22" s="142">
        <v>12.08546177</v>
      </c>
      <c r="O22" s="142">
        <v>5.3202680000000002E-2</v>
      </c>
      <c r="P22" s="142">
        <v>0.30850290000000002</v>
      </c>
      <c r="Q22" s="142">
        <v>16.483371831616502</v>
      </c>
      <c r="R22" s="142">
        <v>4.9433360350953599</v>
      </c>
      <c r="S22" s="142">
        <v>0.8634731347605441</v>
      </c>
      <c r="T22" s="142">
        <v>4.0798629003348204</v>
      </c>
      <c r="U22" s="142">
        <v>7.0454833172532201</v>
      </c>
      <c r="V22" s="143">
        <v>2.3395658025690667</v>
      </c>
    </row>
    <row r="23" spans="2:22" ht="85.5" customHeight="1" thickBot="1">
      <c r="B23" s="368"/>
      <c r="C23" s="371"/>
      <c r="D23" s="382" t="s">
        <v>1168</v>
      </c>
      <c r="E23" s="383"/>
      <c r="F23" s="383"/>
      <c r="G23" s="384" t="s">
        <v>1169</v>
      </c>
      <c r="H23" s="385"/>
      <c r="I23" s="385"/>
      <c r="J23" s="385"/>
      <c r="K23" s="385"/>
      <c r="L23" s="386"/>
      <c r="M23" s="157" t="s">
        <v>1141</v>
      </c>
      <c r="N23" s="146">
        <v>12.023353090000001</v>
      </c>
      <c r="O23" s="146">
        <v>0</v>
      </c>
      <c r="P23" s="146">
        <v>0.37424415</v>
      </c>
      <c r="Q23" s="146">
        <v>17.446184746793502</v>
      </c>
      <c r="R23" s="146">
        <v>4.9447000262763501</v>
      </c>
      <c r="S23" s="146">
        <v>0.91390960458895598</v>
      </c>
      <c r="T23" s="146">
        <v>4.0307904216874002</v>
      </c>
      <c r="U23" s="146">
        <v>7.04742748194443</v>
      </c>
      <c r="V23" s="147">
        <v>2.4755394491806801</v>
      </c>
    </row>
    <row r="24" spans="2:22" ht="67.5" customHeight="1">
      <c r="B24" s="366" t="s">
        <v>930</v>
      </c>
      <c r="C24" s="369" t="s">
        <v>1091</v>
      </c>
      <c r="D24" s="372" t="s">
        <v>1170</v>
      </c>
      <c r="E24" s="373"/>
      <c r="F24" s="373"/>
      <c r="G24" s="374" t="s">
        <v>1171</v>
      </c>
      <c r="H24" s="375"/>
      <c r="I24" s="375"/>
      <c r="J24" s="375"/>
      <c r="K24" s="375"/>
      <c r="L24" s="376"/>
      <c r="M24" s="158" t="s">
        <v>1141</v>
      </c>
      <c r="N24" s="142">
        <v>16.010525960000002</v>
      </c>
      <c r="O24" s="142">
        <v>0</v>
      </c>
      <c r="P24" s="142">
        <v>0.38448546</v>
      </c>
      <c r="Q24" s="142">
        <v>22.4479104435115</v>
      </c>
      <c r="R24" s="142">
        <v>5.7667108311460904</v>
      </c>
      <c r="S24" s="142">
        <v>1.1759224870668901</v>
      </c>
      <c r="T24" s="142">
        <v>4.5907883440792006</v>
      </c>
      <c r="U24" s="142">
        <v>8.0970970849591701</v>
      </c>
      <c r="V24" s="143">
        <v>2.7723405324125117</v>
      </c>
    </row>
    <row r="25" spans="2:22" ht="88.5" customHeight="1">
      <c r="B25" s="367"/>
      <c r="C25" s="370"/>
      <c r="D25" s="377" t="s">
        <v>1172</v>
      </c>
      <c r="E25" s="378"/>
      <c r="F25" s="378"/>
      <c r="G25" s="379" t="s">
        <v>1171</v>
      </c>
      <c r="H25" s="380"/>
      <c r="I25" s="380"/>
      <c r="J25" s="380"/>
      <c r="K25" s="380"/>
      <c r="L25" s="381"/>
      <c r="M25" s="156" t="s">
        <v>1141</v>
      </c>
      <c r="N25" s="144">
        <v>14.23880649</v>
      </c>
      <c r="O25" s="144">
        <v>0</v>
      </c>
      <c r="P25" s="144">
        <v>0.57970913000000002</v>
      </c>
      <c r="Q25" s="144">
        <v>23.2513282229365</v>
      </c>
      <c r="R25" s="144">
        <v>5.7767597435787703</v>
      </c>
      <c r="S25" s="144">
        <v>1.2180091229572401</v>
      </c>
      <c r="T25" s="144">
        <v>4.55875062062153</v>
      </c>
      <c r="U25" s="144">
        <v>8.1112073461144405</v>
      </c>
      <c r="V25" s="145">
        <v>2.866568099023473</v>
      </c>
    </row>
    <row r="26" spans="2:22" ht="75" customHeight="1">
      <c r="B26" s="367"/>
      <c r="C26" s="370"/>
      <c r="D26" s="377" t="s">
        <v>1173</v>
      </c>
      <c r="E26" s="378"/>
      <c r="F26" s="378"/>
      <c r="G26" s="379" t="s">
        <v>1174</v>
      </c>
      <c r="H26" s="380"/>
      <c r="I26" s="380"/>
      <c r="J26" s="380"/>
      <c r="K26" s="380"/>
      <c r="L26" s="381"/>
      <c r="M26" s="156" t="s">
        <v>1141</v>
      </c>
      <c r="N26" s="144">
        <v>31.213796930000001</v>
      </c>
      <c r="O26" s="144">
        <v>0</v>
      </c>
      <c r="P26" s="144">
        <v>0.75112900999999999</v>
      </c>
      <c r="Q26" s="144">
        <v>37.4277862048095</v>
      </c>
      <c r="R26" s="144">
        <v>5.8043791438558605</v>
      </c>
      <c r="S26" s="144">
        <v>1.9606357371266601</v>
      </c>
      <c r="T26" s="144">
        <v>3.8437434067292</v>
      </c>
      <c r="U26" s="144">
        <v>8.1499893489901094</v>
      </c>
      <c r="V26" s="145">
        <v>4.5923724071427525</v>
      </c>
    </row>
    <row r="27" spans="2:22" ht="87.75" customHeight="1" thickBot="1">
      <c r="B27" s="368"/>
      <c r="C27" s="371"/>
      <c r="D27" s="382" t="s">
        <v>1175</v>
      </c>
      <c r="E27" s="383"/>
      <c r="F27" s="383"/>
      <c r="G27" s="384" t="s">
        <v>1176</v>
      </c>
      <c r="H27" s="385"/>
      <c r="I27" s="385"/>
      <c r="J27" s="385"/>
      <c r="K27" s="385"/>
      <c r="L27" s="386"/>
      <c r="M27" s="159" t="s">
        <v>1135</v>
      </c>
      <c r="N27" s="146">
        <v>6.6645632900000003</v>
      </c>
      <c r="O27" s="146">
        <v>7.6596429999999993E-2</v>
      </c>
      <c r="P27" s="146">
        <v>0.24330911</v>
      </c>
      <c r="Q27" s="146">
        <v>10.513403826166101</v>
      </c>
      <c r="R27" s="146">
        <v>5.7962911403614896</v>
      </c>
      <c r="S27" s="146">
        <v>0.55073936640625198</v>
      </c>
      <c r="T27" s="146">
        <v>5.2455517739552402</v>
      </c>
      <c r="U27" s="146">
        <v>8.1386325138803599</v>
      </c>
      <c r="V27" s="147">
        <v>1.2917899669552091</v>
      </c>
    </row>
    <row r="28" spans="2:22" ht="35.25" customHeight="1">
      <c r="B28" s="366" t="s">
        <v>950</v>
      </c>
      <c r="C28" s="369" t="s">
        <v>1099</v>
      </c>
      <c r="D28" s="372" t="s">
        <v>1177</v>
      </c>
      <c r="E28" s="373"/>
      <c r="F28" s="373"/>
      <c r="G28" s="374" t="s">
        <v>1178</v>
      </c>
      <c r="H28" s="375"/>
      <c r="I28" s="375"/>
      <c r="J28" s="375"/>
      <c r="K28" s="375"/>
      <c r="L28" s="376"/>
      <c r="M28" s="155" t="s">
        <v>1135</v>
      </c>
      <c r="N28" s="142">
        <v>17.366255450000001</v>
      </c>
      <c r="O28" s="142">
        <v>0.43466204999999997</v>
      </c>
      <c r="P28" s="142">
        <v>0.42046575000000003</v>
      </c>
      <c r="Q28" s="142">
        <v>24.895141188121599</v>
      </c>
      <c r="R28" s="142">
        <v>4.3699891905472699</v>
      </c>
      <c r="S28" s="142">
        <v>1.3041194375523302</v>
      </c>
      <c r="T28" s="142">
        <v>3.0658697529949404</v>
      </c>
      <c r="U28" s="142">
        <v>5.7283069934007305</v>
      </c>
      <c r="V28" s="143">
        <v>4.345985858788981</v>
      </c>
    </row>
    <row r="29" spans="2:22" ht="64.5" customHeight="1" thickBot="1">
      <c r="B29" s="368"/>
      <c r="C29" s="371"/>
      <c r="D29" s="382" t="s">
        <v>1179</v>
      </c>
      <c r="E29" s="383"/>
      <c r="F29" s="383"/>
      <c r="G29" s="384" t="s">
        <v>1180</v>
      </c>
      <c r="H29" s="385"/>
      <c r="I29" s="385"/>
      <c r="J29" s="385"/>
      <c r="K29" s="385"/>
      <c r="L29" s="386"/>
      <c r="M29" s="157" t="s">
        <v>1141</v>
      </c>
      <c r="N29" s="146">
        <v>15.444440009999999</v>
      </c>
      <c r="O29" s="146">
        <v>0</v>
      </c>
      <c r="P29" s="146">
        <v>0.53015672000000003</v>
      </c>
      <c r="Q29" s="146">
        <v>24.6857272461638</v>
      </c>
      <c r="R29" s="146">
        <v>4.37735508147329</v>
      </c>
      <c r="S29" s="146">
        <v>1.2931493936334</v>
      </c>
      <c r="T29" s="146">
        <v>3.0842056878398898</v>
      </c>
      <c r="U29" s="146">
        <v>5.7379633114742408</v>
      </c>
      <c r="V29" s="147">
        <v>4.3021758603439659</v>
      </c>
    </row>
    <row r="30" spans="2:22" ht="33" customHeight="1">
      <c r="B30" s="366" t="s">
        <v>963</v>
      </c>
      <c r="C30" s="369" t="s">
        <v>1113</v>
      </c>
      <c r="D30" s="372" t="s">
        <v>1181</v>
      </c>
      <c r="E30" s="373"/>
      <c r="F30" s="373"/>
      <c r="G30" s="374" t="s">
        <v>1182</v>
      </c>
      <c r="H30" s="375"/>
      <c r="I30" s="375"/>
      <c r="J30" s="375"/>
      <c r="K30" s="375"/>
      <c r="L30" s="376"/>
      <c r="M30" s="158" t="s">
        <v>1141</v>
      </c>
      <c r="N30" s="142">
        <v>7.1611029400000001</v>
      </c>
      <c r="O30" s="142">
        <v>0</v>
      </c>
      <c r="P30" s="142">
        <v>0.24834819</v>
      </c>
      <c r="Q30" s="142">
        <v>11.308205011263</v>
      </c>
      <c r="R30" s="142">
        <v>6.2771916270423702</v>
      </c>
      <c r="S30" s="142">
        <v>0.59237462634079097</v>
      </c>
      <c r="T30" s="142">
        <v>5.6848170007015799</v>
      </c>
      <c r="U30" s="142">
        <v>8.2288690607644899</v>
      </c>
      <c r="V30" s="143">
        <v>1.3742113196551982</v>
      </c>
    </row>
    <row r="31" spans="2:22" ht="72.75" customHeight="1" thickBot="1">
      <c r="B31" s="368"/>
      <c r="C31" s="371"/>
      <c r="D31" s="382" t="s">
        <v>1183</v>
      </c>
      <c r="E31" s="383"/>
      <c r="F31" s="383"/>
      <c r="G31" s="384" t="s">
        <v>1184</v>
      </c>
      <c r="H31" s="385"/>
      <c r="I31" s="385"/>
      <c r="J31" s="385"/>
      <c r="K31" s="385"/>
      <c r="L31" s="386"/>
      <c r="M31" s="159" t="s">
        <v>1135</v>
      </c>
      <c r="N31" s="146">
        <v>3.8620359900000003</v>
      </c>
      <c r="O31" s="146">
        <v>2.5852460000000001E-2</v>
      </c>
      <c r="P31" s="146">
        <v>2.1528759999999997E-2</v>
      </c>
      <c r="Q31" s="146">
        <v>3.9320616900117602</v>
      </c>
      <c r="R31" s="146">
        <v>6.36893445408126</v>
      </c>
      <c r="S31" s="146">
        <v>0.205979072014498</v>
      </c>
      <c r="T31" s="146">
        <v>6.1629553820667606</v>
      </c>
      <c r="U31" s="146">
        <v>8.2292157173932399</v>
      </c>
      <c r="V31" s="147">
        <v>0.47781730666033811</v>
      </c>
    </row>
    <row r="32" spans="2:22" ht="74.25" customHeight="1">
      <c r="B32" s="366" t="s">
        <v>904</v>
      </c>
      <c r="C32" s="369" t="s">
        <v>1052</v>
      </c>
      <c r="D32" s="372" t="s">
        <v>1185</v>
      </c>
      <c r="E32" s="373"/>
      <c r="F32" s="373"/>
      <c r="G32" s="374" t="s">
        <v>1186</v>
      </c>
      <c r="H32" s="375"/>
      <c r="I32" s="375"/>
      <c r="J32" s="375"/>
      <c r="K32" s="375"/>
      <c r="L32" s="376"/>
      <c r="M32" s="155" t="s">
        <v>1135</v>
      </c>
      <c r="N32" s="142">
        <v>32.818982200000001</v>
      </c>
      <c r="O32" s="142">
        <v>1.0439065300000001</v>
      </c>
      <c r="P32" s="142">
        <v>0.93203924999999999</v>
      </c>
      <c r="Q32" s="142">
        <v>49.549587538081802</v>
      </c>
      <c r="R32" s="142">
        <v>5.2130932114835993</v>
      </c>
      <c r="S32" s="142">
        <v>2.5956301971866398</v>
      </c>
      <c r="T32" s="142">
        <v>2.6174630142969697</v>
      </c>
      <c r="U32" s="142">
        <v>6.8337474978628503</v>
      </c>
      <c r="V32" s="143">
        <v>7.2507196898301665</v>
      </c>
    </row>
    <row r="33" spans="2:22" ht="33.75" customHeight="1" thickBot="1">
      <c r="B33" s="368"/>
      <c r="C33" s="371"/>
      <c r="D33" s="382" t="s">
        <v>1187</v>
      </c>
      <c r="E33" s="383"/>
      <c r="F33" s="383"/>
      <c r="G33" s="384" t="s">
        <v>1188</v>
      </c>
      <c r="H33" s="385"/>
      <c r="I33" s="385"/>
      <c r="J33" s="385"/>
      <c r="K33" s="385"/>
      <c r="L33" s="386"/>
      <c r="M33" s="157" t="s">
        <v>1141</v>
      </c>
      <c r="N33" s="146">
        <v>29.602857710000002</v>
      </c>
      <c r="O33" s="146">
        <v>0</v>
      </c>
      <c r="P33" s="146">
        <v>1.3109144799999999</v>
      </c>
      <c r="Q33" s="146">
        <v>52.106376343619196</v>
      </c>
      <c r="R33" s="146">
        <v>5.2325326400213594</v>
      </c>
      <c r="S33" s="146">
        <v>2.7295662915361798</v>
      </c>
      <c r="T33" s="146">
        <v>2.5029663484851801</v>
      </c>
      <c r="U33" s="146">
        <v>6.8592316255825301</v>
      </c>
      <c r="V33" s="147">
        <v>7.5965325546495137</v>
      </c>
    </row>
    <row r="34" spans="2:22" ht="31.5" customHeight="1">
      <c r="C34" s="133" t="s">
        <v>1189</v>
      </c>
    </row>
    <row r="35" spans="2:22">
      <c r="C35" s="150" t="s">
        <v>1190</v>
      </c>
    </row>
    <row r="36" spans="2:22">
      <c r="C36" s="150" t="s">
        <v>1191</v>
      </c>
    </row>
    <row r="37" spans="2:22">
      <c r="C37" s="150" t="s">
        <v>1192</v>
      </c>
    </row>
    <row r="38" spans="2:22">
      <c r="C38" s="150" t="s">
        <v>1193</v>
      </c>
    </row>
    <row r="39" spans="2:22">
      <c r="C39" s="150" t="s">
        <v>1194</v>
      </c>
    </row>
    <row r="40" spans="2:22">
      <c r="C40" s="151"/>
    </row>
    <row r="41" spans="2:22">
      <c r="C41" s="151"/>
    </row>
  </sheetData>
  <autoFilter ref="B7:V33" xr:uid="{C762CE1F-4625-4795-96B3-092093F1AAC8}">
    <filterColumn colId="5" showButton="0"/>
    <filterColumn colId="6" showButton="0"/>
    <filterColumn colId="7" showButton="0"/>
    <filterColumn colId="8" showButton="0"/>
    <filterColumn colId="9" showButton="0"/>
  </autoFilter>
  <mergeCells count="72">
    <mergeCell ref="B32:B33"/>
    <mergeCell ref="C32:C33"/>
    <mergeCell ref="D32:F32"/>
    <mergeCell ref="G32:L32"/>
    <mergeCell ref="D33:F33"/>
    <mergeCell ref="G33:L33"/>
    <mergeCell ref="B30:B31"/>
    <mergeCell ref="C30:C31"/>
    <mergeCell ref="D30:F30"/>
    <mergeCell ref="G30:L30"/>
    <mergeCell ref="D31:F31"/>
    <mergeCell ref="G31:L31"/>
    <mergeCell ref="B28:B29"/>
    <mergeCell ref="C28:C29"/>
    <mergeCell ref="D28:F28"/>
    <mergeCell ref="G28:L28"/>
    <mergeCell ref="D29:F29"/>
    <mergeCell ref="G29:L29"/>
    <mergeCell ref="B24:B27"/>
    <mergeCell ref="C24:C27"/>
    <mergeCell ref="D24:F24"/>
    <mergeCell ref="G24:L24"/>
    <mergeCell ref="D25:F25"/>
    <mergeCell ref="G25:L25"/>
    <mergeCell ref="D26:F26"/>
    <mergeCell ref="G26:L26"/>
    <mergeCell ref="D27:F27"/>
    <mergeCell ref="G27:L27"/>
    <mergeCell ref="D20:F20"/>
    <mergeCell ref="G20:L20"/>
    <mergeCell ref="D21:F21"/>
    <mergeCell ref="G21:L21"/>
    <mergeCell ref="B22:B23"/>
    <mergeCell ref="C22:C23"/>
    <mergeCell ref="D22:F22"/>
    <mergeCell ref="G22:L22"/>
    <mergeCell ref="D23:F23"/>
    <mergeCell ref="G23:L23"/>
    <mergeCell ref="B18:B19"/>
    <mergeCell ref="C18:C19"/>
    <mergeCell ref="D18:F18"/>
    <mergeCell ref="G18:L18"/>
    <mergeCell ref="D19:F19"/>
    <mergeCell ref="G19:L19"/>
    <mergeCell ref="B15:B17"/>
    <mergeCell ref="C15:C17"/>
    <mergeCell ref="D15:F15"/>
    <mergeCell ref="G15:L15"/>
    <mergeCell ref="D16:F16"/>
    <mergeCell ref="G16:L16"/>
    <mergeCell ref="D17:F17"/>
    <mergeCell ref="G17:L17"/>
    <mergeCell ref="B12:B14"/>
    <mergeCell ref="C12:C14"/>
    <mergeCell ref="D12:F12"/>
    <mergeCell ref="G12:L12"/>
    <mergeCell ref="D13:F13"/>
    <mergeCell ref="G13:L13"/>
    <mergeCell ref="D14:F14"/>
    <mergeCell ref="G14:L14"/>
    <mergeCell ref="G6:H6"/>
    <mergeCell ref="G7:L7"/>
    <mergeCell ref="D8:F8"/>
    <mergeCell ref="G8:L8"/>
    <mergeCell ref="B9:B11"/>
    <mergeCell ref="C9:C11"/>
    <mergeCell ref="D9:F9"/>
    <mergeCell ref="G9:L9"/>
    <mergeCell ref="D10:F10"/>
    <mergeCell ref="G10:L10"/>
    <mergeCell ref="D11:F11"/>
    <mergeCell ref="G11:L11"/>
  </mergeCells>
  <conditionalFormatting sqref="D8">
    <cfRule type="expression" dxfId="25" priority="4">
      <formula xml:space="preserve"> $D14 = "Yes"</formula>
    </cfRule>
  </conditionalFormatting>
  <conditionalFormatting sqref="D8:F33 G9:G33">
    <cfRule type="expression" dxfId="24" priority="1">
      <formula xml:space="preserve"> $D8 = "Yes"</formula>
    </cfRule>
  </conditionalFormatting>
  <conditionalFormatting sqref="G8 V8 M8:M9 M12 M15 M18 M20:M22 M27:M28 M31:M32">
    <cfRule type="expression" dxfId="23" priority="3">
      <formula xml:space="preserve"> $G8</formula>
    </cfRule>
  </conditionalFormatting>
  <conditionalFormatting sqref="V9:V33 M10:M11 M13:M14 M16:M17 M19 M23:M26 M29:M30 M33">
    <cfRule type="expression" dxfId="22" priority="2">
      <formula xml:space="preserve"> $A9</formula>
    </cfRule>
  </conditionalFormatting>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6D10A-1FA3-4FF1-8D2F-94C8D75F32E1}">
  <dimension ref="B1:I581"/>
  <sheetViews>
    <sheetView tabSelected="1" topLeftCell="A519" workbookViewId="0">
      <selection activeCell="B1" sqref="B1"/>
    </sheetView>
  </sheetViews>
  <sheetFormatPr defaultRowHeight="14.5"/>
  <cols>
    <col min="2" max="2" width="20.1796875" customWidth="1"/>
    <col min="3" max="3" width="29.453125" customWidth="1"/>
    <col min="6" max="6" width="15.54296875" customWidth="1"/>
    <col min="7" max="7" width="22.26953125" customWidth="1"/>
    <col min="8" max="8" width="12.54296875" customWidth="1"/>
    <col min="9" max="9" width="24.453125" customWidth="1"/>
  </cols>
  <sheetData>
    <row r="1" spans="2:9">
      <c r="B1" s="1" t="s">
        <v>176</v>
      </c>
      <c r="C1" t="s">
        <v>1195</v>
      </c>
      <c r="D1" s="2"/>
      <c r="E1" s="3"/>
      <c r="F1" s="4"/>
      <c r="G1" s="3"/>
      <c r="H1" s="2"/>
      <c r="I1" s="3"/>
    </row>
    <row r="2" spans="2:9">
      <c r="B2" s="1" t="s">
        <v>178</v>
      </c>
      <c r="C2" t="s">
        <v>1196</v>
      </c>
      <c r="D2" s="2"/>
      <c r="E2" s="3"/>
      <c r="F2" s="4"/>
      <c r="G2" s="3"/>
      <c r="H2" s="2"/>
      <c r="I2" s="3"/>
    </row>
    <row r="3" spans="2:9">
      <c r="D3" s="2"/>
      <c r="E3" s="3"/>
      <c r="F3" s="4"/>
      <c r="G3" s="3"/>
      <c r="H3" s="2"/>
      <c r="I3" s="3"/>
    </row>
    <row r="4" spans="2:9">
      <c r="B4" s="5" t="s">
        <v>15</v>
      </c>
      <c r="C4" s="6" t="s">
        <v>16</v>
      </c>
      <c r="D4" s="7" t="s">
        <v>17</v>
      </c>
      <c r="E4" s="5" t="s">
        <v>180</v>
      </c>
      <c r="F4" s="8" t="s">
        <v>181</v>
      </c>
      <c r="G4" s="5" t="s">
        <v>20</v>
      </c>
      <c r="H4" s="7" t="s">
        <v>182</v>
      </c>
      <c r="I4" s="5" t="s">
        <v>183</v>
      </c>
    </row>
    <row r="5" spans="2:9">
      <c r="B5" s="9" t="s">
        <v>219</v>
      </c>
      <c r="C5" s="10" t="s">
        <v>589</v>
      </c>
      <c r="D5" s="11">
        <v>1</v>
      </c>
      <c r="E5" s="9" t="s">
        <v>25</v>
      </c>
      <c r="F5" s="12">
        <v>4842.3940760000005</v>
      </c>
      <c r="G5" s="9" t="s">
        <v>68</v>
      </c>
      <c r="H5" s="11">
        <v>150</v>
      </c>
      <c r="I5" s="9" t="s">
        <v>69</v>
      </c>
    </row>
    <row r="6" spans="2:9">
      <c r="B6" s="9" t="s">
        <v>645</v>
      </c>
      <c r="C6" s="10" t="s">
        <v>589</v>
      </c>
      <c r="D6" s="11">
        <v>1</v>
      </c>
      <c r="E6" s="9" t="s">
        <v>25</v>
      </c>
      <c r="F6" s="12">
        <v>7654.573273</v>
      </c>
      <c r="G6" s="9" t="s">
        <v>17</v>
      </c>
      <c r="H6" s="11">
        <v>1</v>
      </c>
      <c r="I6" s="9" t="s">
        <v>218</v>
      </c>
    </row>
    <row r="7" spans="2:9">
      <c r="B7" s="9" t="s">
        <v>690</v>
      </c>
      <c r="C7" s="10" t="s">
        <v>589</v>
      </c>
      <c r="D7" s="11">
        <v>6</v>
      </c>
      <c r="E7" s="9" t="s">
        <v>25</v>
      </c>
      <c r="F7" s="12">
        <v>41449.359531946691</v>
      </c>
      <c r="G7" s="9" t="s">
        <v>1197</v>
      </c>
      <c r="H7" s="11">
        <v>200</v>
      </c>
      <c r="I7" s="9" t="s">
        <v>1198</v>
      </c>
    </row>
    <row r="8" spans="2:9">
      <c r="B8" s="282" t="s">
        <v>76</v>
      </c>
      <c r="C8" s="285" t="s">
        <v>589</v>
      </c>
      <c r="D8" s="287">
        <v>6</v>
      </c>
      <c r="E8" s="282" t="s">
        <v>25</v>
      </c>
      <c r="F8" s="391">
        <v>7510.2374639999998</v>
      </c>
      <c r="G8" s="9" t="s">
        <v>576</v>
      </c>
      <c r="H8" s="11">
        <v>200</v>
      </c>
      <c r="I8" s="9" t="s">
        <v>1198</v>
      </c>
    </row>
    <row r="9" spans="2:9">
      <c r="B9" s="282"/>
      <c r="C9" s="285"/>
      <c r="D9" s="287"/>
      <c r="E9" s="282"/>
      <c r="F9" s="391"/>
      <c r="G9" s="13" t="s">
        <v>1199</v>
      </c>
      <c r="H9" s="11" t="s">
        <v>1200</v>
      </c>
      <c r="I9" s="9"/>
    </row>
    <row r="10" spans="2:9">
      <c r="B10" s="9" t="s">
        <v>712</v>
      </c>
      <c r="C10" s="10" t="s">
        <v>589</v>
      </c>
      <c r="D10" s="11">
        <v>2</v>
      </c>
      <c r="E10" s="9" t="s">
        <v>25</v>
      </c>
      <c r="F10" s="12">
        <v>306398.50684071804</v>
      </c>
      <c r="G10" s="9" t="s">
        <v>574</v>
      </c>
      <c r="H10" s="11">
        <v>100</v>
      </c>
      <c r="I10" s="9" t="s">
        <v>38</v>
      </c>
    </row>
    <row r="11" spans="2:9">
      <c r="B11" s="282" t="s">
        <v>188</v>
      </c>
      <c r="C11" s="285" t="s">
        <v>589</v>
      </c>
      <c r="D11" s="287">
        <v>1</v>
      </c>
      <c r="E11" s="282" t="s">
        <v>25</v>
      </c>
      <c r="F11" s="391">
        <v>99829.599999999991</v>
      </c>
      <c r="G11" s="9" t="s">
        <v>68</v>
      </c>
      <c r="H11" s="11">
        <v>200</v>
      </c>
      <c r="I11" s="9" t="s">
        <v>1198</v>
      </c>
    </row>
    <row r="12" spans="2:9">
      <c r="B12" s="282"/>
      <c r="C12" s="285"/>
      <c r="D12" s="287"/>
      <c r="E12" s="282"/>
      <c r="F12" s="391"/>
      <c r="G12" s="9" t="s">
        <v>571</v>
      </c>
      <c r="H12" s="11">
        <v>130</v>
      </c>
      <c r="I12" s="9" t="s">
        <v>80</v>
      </c>
    </row>
    <row r="13" spans="2:9">
      <c r="B13" s="282" t="s">
        <v>84</v>
      </c>
      <c r="C13" s="285" t="s">
        <v>589</v>
      </c>
      <c r="D13" s="287">
        <v>2</v>
      </c>
      <c r="E13" s="282" t="s">
        <v>25</v>
      </c>
      <c r="F13" s="391">
        <v>25419</v>
      </c>
      <c r="G13" s="9" t="s">
        <v>68</v>
      </c>
      <c r="H13" s="11">
        <v>200</v>
      </c>
      <c r="I13" s="9" t="s">
        <v>1198</v>
      </c>
    </row>
    <row r="14" spans="2:9">
      <c r="B14" s="282"/>
      <c r="C14" s="285"/>
      <c r="D14" s="287"/>
      <c r="E14" s="282"/>
      <c r="F14" s="391"/>
      <c r="G14" s="9" t="s">
        <v>571</v>
      </c>
      <c r="H14" s="11">
        <v>3</v>
      </c>
      <c r="I14" s="9" t="s">
        <v>80</v>
      </c>
    </row>
    <row r="15" spans="2:9">
      <c r="B15" s="9" t="s">
        <v>92</v>
      </c>
      <c r="C15" s="10" t="s">
        <v>589</v>
      </c>
      <c r="D15" s="11">
        <v>1</v>
      </c>
      <c r="E15" s="9" t="s">
        <v>25</v>
      </c>
      <c r="F15" s="12">
        <v>17191.099068</v>
      </c>
      <c r="G15" s="9" t="s">
        <v>1201</v>
      </c>
      <c r="H15" s="11">
        <v>1</v>
      </c>
      <c r="I15" s="9" t="s">
        <v>95</v>
      </c>
    </row>
    <row r="16" spans="2:9">
      <c r="B16" s="9" t="s">
        <v>140</v>
      </c>
      <c r="C16" s="10" t="s">
        <v>124</v>
      </c>
      <c r="D16" s="11">
        <v>1</v>
      </c>
      <c r="E16" s="9" t="s">
        <v>25</v>
      </c>
      <c r="F16" s="12">
        <v>13643.042581</v>
      </c>
      <c r="G16" s="9" t="s">
        <v>286</v>
      </c>
      <c r="H16" s="11">
        <v>1</v>
      </c>
      <c r="I16" s="9" t="s">
        <v>204</v>
      </c>
    </row>
    <row r="17" spans="2:9">
      <c r="B17" s="9" t="s">
        <v>1202</v>
      </c>
      <c r="C17" s="10" t="s">
        <v>589</v>
      </c>
      <c r="D17" s="11">
        <v>2</v>
      </c>
      <c r="E17" s="9" t="s">
        <v>25</v>
      </c>
      <c r="F17" s="12">
        <v>14385.878164228634</v>
      </c>
      <c r="G17" s="9" t="s">
        <v>161</v>
      </c>
      <c r="H17" s="11">
        <v>5</v>
      </c>
      <c r="I17" s="9" t="s">
        <v>1203</v>
      </c>
    </row>
    <row r="18" spans="2:9">
      <c r="B18" s="9" t="s">
        <v>63</v>
      </c>
      <c r="C18" s="10" t="s">
        <v>589</v>
      </c>
      <c r="D18" s="11">
        <v>2</v>
      </c>
      <c r="E18" s="9" t="s">
        <v>25</v>
      </c>
      <c r="F18" s="12">
        <v>4789.8121060000003</v>
      </c>
      <c r="G18" s="9" t="s">
        <v>17</v>
      </c>
      <c r="H18" s="11">
        <v>2</v>
      </c>
      <c r="I18" s="9" t="s">
        <v>218</v>
      </c>
    </row>
    <row r="19" spans="2:9">
      <c r="B19" s="282" t="s">
        <v>1204</v>
      </c>
      <c r="C19" s="285" t="s">
        <v>589</v>
      </c>
      <c r="D19" s="287">
        <v>2</v>
      </c>
      <c r="E19" s="282" t="s">
        <v>25</v>
      </c>
      <c r="F19" s="391">
        <v>1832.8358879999998</v>
      </c>
      <c r="G19" s="9" t="s">
        <v>576</v>
      </c>
      <c r="H19" s="11">
        <v>150</v>
      </c>
      <c r="I19" s="9" t="s">
        <v>1198</v>
      </c>
    </row>
    <row r="20" spans="2:9">
      <c r="B20" s="282"/>
      <c r="C20" s="285"/>
      <c r="D20" s="287"/>
      <c r="E20" s="282"/>
      <c r="F20" s="391"/>
      <c r="G20" s="13" t="s">
        <v>1199</v>
      </c>
      <c r="H20" s="11" t="s">
        <v>1205</v>
      </c>
      <c r="I20" s="9"/>
    </row>
    <row r="21" spans="2:9">
      <c r="B21" s="282" t="s">
        <v>595</v>
      </c>
      <c r="C21" s="285" t="s">
        <v>589</v>
      </c>
      <c r="D21" s="287">
        <v>1</v>
      </c>
      <c r="E21" s="282" t="s">
        <v>25</v>
      </c>
      <c r="F21" s="391">
        <v>18260.099999999999</v>
      </c>
      <c r="G21" s="9" t="s">
        <v>68</v>
      </c>
      <c r="H21" s="11">
        <v>150</v>
      </c>
      <c r="I21" s="9" t="s">
        <v>1198</v>
      </c>
    </row>
    <row r="22" spans="2:9">
      <c r="B22" s="282"/>
      <c r="C22" s="285"/>
      <c r="D22" s="287"/>
      <c r="E22" s="282"/>
      <c r="F22" s="391"/>
      <c r="G22" s="9" t="s">
        <v>571</v>
      </c>
      <c r="H22" s="11">
        <v>30</v>
      </c>
      <c r="I22" s="9" t="s">
        <v>80</v>
      </c>
    </row>
    <row r="23" spans="2:9">
      <c r="B23" s="9" t="s">
        <v>320</v>
      </c>
      <c r="C23" s="10" t="s">
        <v>589</v>
      </c>
      <c r="D23" s="11">
        <v>1</v>
      </c>
      <c r="E23" s="9" t="s">
        <v>25</v>
      </c>
      <c r="F23" s="12">
        <v>15358.390282763805</v>
      </c>
      <c r="G23" s="9" t="s">
        <v>1088</v>
      </c>
      <c r="H23" s="11">
        <v>2</v>
      </c>
      <c r="I23" s="9" t="s">
        <v>1206</v>
      </c>
    </row>
    <row r="24" spans="2:9">
      <c r="B24" s="3"/>
      <c r="C24" s="14"/>
      <c r="D24" s="2"/>
      <c r="E24" s="3"/>
      <c r="F24" s="4"/>
      <c r="G24" s="3"/>
      <c r="H24" s="2"/>
      <c r="I24" s="3"/>
    </row>
    <row r="25" spans="2:9" ht="15" thickBot="1">
      <c r="B25" s="3"/>
      <c r="C25" s="15" t="s">
        <v>164</v>
      </c>
      <c r="D25" s="3"/>
      <c r="E25" s="2"/>
      <c r="F25" s="16">
        <f>SUM(F5:F24)</f>
        <v>578564.82927565707</v>
      </c>
      <c r="G25" s="3"/>
      <c r="H25" s="2"/>
      <c r="I25" s="3"/>
    </row>
    <row r="26" spans="2:9">
      <c r="B26" s="3"/>
      <c r="D26" s="3"/>
      <c r="E26" s="2"/>
      <c r="F26" s="3"/>
      <c r="G26" s="3"/>
      <c r="H26" s="2"/>
      <c r="I26" s="3"/>
    </row>
    <row r="27" spans="2:9">
      <c r="B27" s="3"/>
      <c r="C27" s="1"/>
      <c r="D27" s="3"/>
      <c r="E27" s="2"/>
      <c r="F27" s="3"/>
      <c r="G27" s="3"/>
      <c r="H27" s="2"/>
      <c r="I27" s="3"/>
    </row>
    <row r="28" spans="2:9">
      <c r="B28" s="3"/>
      <c r="C28" t="s">
        <v>167</v>
      </c>
      <c r="E28" s="2"/>
      <c r="F28" s="3"/>
      <c r="G28" s="3"/>
      <c r="H28" s="2"/>
      <c r="I28" s="3"/>
    </row>
    <row r="29" spans="2:9">
      <c r="B29" s="3"/>
      <c r="C29" s="3" t="s">
        <v>607</v>
      </c>
      <c r="E29" s="17"/>
      <c r="F29" s="18">
        <v>33267.480000000003</v>
      </c>
      <c r="G29" s="3" t="s">
        <v>1207</v>
      </c>
      <c r="H29" s="2"/>
      <c r="I29" s="3"/>
    </row>
    <row r="30" spans="2:9">
      <c r="B30" s="3"/>
      <c r="C30" s="3" t="s">
        <v>391</v>
      </c>
      <c r="E30" s="17"/>
      <c r="F30" s="18">
        <v>23702.46</v>
      </c>
      <c r="G30" s="3" t="s">
        <v>1208</v>
      </c>
      <c r="H30" s="2"/>
      <c r="I30" s="3"/>
    </row>
    <row r="31" spans="2:9">
      <c r="B31" s="3"/>
      <c r="C31" s="3" t="s">
        <v>481</v>
      </c>
      <c r="E31" s="17"/>
      <c r="F31" s="18">
        <v>17745.87</v>
      </c>
      <c r="G31" s="3" t="s">
        <v>1209</v>
      </c>
      <c r="H31" s="2"/>
      <c r="I31" s="3"/>
    </row>
    <row r="32" spans="2:9">
      <c r="B32" s="3"/>
      <c r="C32" s="3"/>
      <c r="E32" s="2"/>
      <c r="F32" s="4"/>
      <c r="G32" s="3"/>
      <c r="H32" s="2"/>
      <c r="I32" s="3"/>
    </row>
    <row r="33" spans="2:9">
      <c r="B33" s="3"/>
      <c r="C33" s="1" t="s">
        <v>173</v>
      </c>
      <c r="E33" s="2"/>
      <c r="F33" s="16">
        <f>SUM(F29:F31)</f>
        <v>74715.81</v>
      </c>
      <c r="G33" s="3"/>
      <c r="H33" s="2"/>
      <c r="I33" s="3"/>
    </row>
    <row r="34" spans="2:9">
      <c r="B34" s="3"/>
      <c r="C34" s="1"/>
      <c r="E34" s="2"/>
      <c r="F34" s="19"/>
      <c r="G34" s="3"/>
      <c r="H34" s="2"/>
      <c r="I34" s="3"/>
    </row>
    <row r="35" spans="2:9">
      <c r="B35" s="3"/>
      <c r="C35" t="s">
        <v>174</v>
      </c>
      <c r="E35" s="19"/>
      <c r="F35" s="16">
        <v>291212.81</v>
      </c>
      <c r="G35" s="3"/>
      <c r="H35" s="2"/>
      <c r="I35" s="3"/>
    </row>
    <row r="36" spans="2:9">
      <c r="B36" s="3"/>
      <c r="C36" s="3"/>
      <c r="E36" s="2"/>
      <c r="F36" s="3"/>
      <c r="G36" s="3"/>
      <c r="H36" s="2"/>
      <c r="I36" s="3"/>
    </row>
    <row r="37" spans="2:9">
      <c r="B37" s="3"/>
      <c r="C37" s="1" t="s">
        <v>175</v>
      </c>
      <c r="D37" s="3"/>
      <c r="E37" s="2"/>
      <c r="F37" s="16">
        <f>F25+F33+F35</f>
        <v>944493.44927565707</v>
      </c>
      <c r="G37" s="3"/>
      <c r="H37" s="2"/>
      <c r="I37" s="3"/>
    </row>
    <row r="40" spans="2:9">
      <c r="B40" s="20" t="s">
        <v>176</v>
      </c>
      <c r="C40" s="14" t="s">
        <v>1210</v>
      </c>
      <c r="D40" s="2"/>
      <c r="E40" s="3"/>
      <c r="F40" s="17"/>
      <c r="G40" s="3"/>
      <c r="H40" s="2"/>
      <c r="I40" s="3"/>
    </row>
    <row r="41" spans="2:9">
      <c r="B41" s="20" t="s">
        <v>178</v>
      </c>
      <c r="C41" s="392" t="s">
        <v>1211</v>
      </c>
      <c r="D41" s="392"/>
      <c r="E41" s="392"/>
      <c r="F41" s="17"/>
      <c r="G41" s="3"/>
      <c r="H41" s="2"/>
      <c r="I41" s="3"/>
    </row>
    <row r="42" spans="2:9">
      <c r="B42" s="3"/>
      <c r="C42" s="14"/>
      <c r="D42" s="2"/>
      <c r="E42" s="3"/>
      <c r="F42" s="17"/>
      <c r="G42" s="3"/>
      <c r="H42" s="2"/>
      <c r="I42" s="3"/>
    </row>
    <row r="43" spans="2:9">
      <c r="B43" s="5" t="s">
        <v>15</v>
      </c>
      <c r="C43" s="6" t="s">
        <v>16</v>
      </c>
      <c r="D43" s="7" t="s">
        <v>17</v>
      </c>
      <c r="E43" s="5" t="s">
        <v>180</v>
      </c>
      <c r="F43" s="21" t="s">
        <v>181</v>
      </c>
      <c r="G43" s="5" t="s">
        <v>20</v>
      </c>
      <c r="H43" s="7" t="s">
        <v>182</v>
      </c>
      <c r="I43" s="5" t="s">
        <v>183</v>
      </c>
    </row>
    <row r="44" spans="2:9">
      <c r="B44" s="9" t="s">
        <v>219</v>
      </c>
      <c r="C44" s="10" t="s">
        <v>589</v>
      </c>
      <c r="D44" s="11">
        <v>1</v>
      </c>
      <c r="E44" s="9" t="s">
        <v>25</v>
      </c>
      <c r="F44" s="22">
        <v>4842.3940760000005</v>
      </c>
      <c r="G44" s="9" t="s">
        <v>572</v>
      </c>
      <c r="H44" s="11">
        <v>150</v>
      </c>
      <c r="I44" s="9" t="s">
        <v>69</v>
      </c>
    </row>
    <row r="45" spans="2:9">
      <c r="B45" s="9" t="s">
        <v>645</v>
      </c>
      <c r="C45" s="10" t="s">
        <v>589</v>
      </c>
      <c r="D45" s="11">
        <v>1</v>
      </c>
      <c r="E45" s="9" t="s">
        <v>25</v>
      </c>
      <c r="F45" s="22">
        <v>7654.573273</v>
      </c>
      <c r="G45" s="9" t="s">
        <v>1212</v>
      </c>
      <c r="H45" s="11">
        <v>1</v>
      </c>
      <c r="I45" s="9" t="s">
        <v>218</v>
      </c>
    </row>
    <row r="46" spans="2:9">
      <c r="B46" s="9" t="s">
        <v>690</v>
      </c>
      <c r="C46" s="10" t="s">
        <v>589</v>
      </c>
      <c r="D46" s="11">
        <v>2</v>
      </c>
      <c r="E46" s="9" t="s">
        <v>25</v>
      </c>
      <c r="F46" s="22">
        <v>12349.289628295803</v>
      </c>
      <c r="G46" s="9" t="s">
        <v>1197</v>
      </c>
      <c r="H46" s="11">
        <v>150</v>
      </c>
      <c r="I46" s="9" t="s">
        <v>69</v>
      </c>
    </row>
    <row r="47" spans="2:9">
      <c r="B47" s="9" t="s">
        <v>76</v>
      </c>
      <c r="C47" s="10" t="s">
        <v>589</v>
      </c>
      <c r="D47" s="11">
        <v>6</v>
      </c>
      <c r="E47" s="9" t="s">
        <v>25</v>
      </c>
      <c r="F47" s="22">
        <v>7510.2374639999998</v>
      </c>
      <c r="G47" s="9" t="s">
        <v>447</v>
      </c>
      <c r="H47" s="11">
        <v>200</v>
      </c>
      <c r="I47" s="9" t="s">
        <v>69</v>
      </c>
    </row>
    <row r="48" spans="2:9">
      <c r="B48" s="282" t="s">
        <v>1213</v>
      </c>
      <c r="C48" s="285" t="s">
        <v>1214</v>
      </c>
      <c r="D48" s="287">
        <v>1</v>
      </c>
      <c r="E48" s="282" t="s">
        <v>25</v>
      </c>
      <c r="F48" s="291">
        <v>74334.387992999997</v>
      </c>
      <c r="G48" s="9" t="s">
        <v>1215</v>
      </c>
      <c r="H48" s="11" t="s">
        <v>1216</v>
      </c>
      <c r="I48" s="9"/>
    </row>
    <row r="49" spans="2:9">
      <c r="B49" s="282"/>
      <c r="C49" s="285"/>
      <c r="D49" s="287"/>
      <c r="E49" s="282"/>
      <c r="F49" s="291"/>
      <c r="G49" s="9" t="s">
        <v>1217</v>
      </c>
      <c r="H49" s="11">
        <v>100</v>
      </c>
      <c r="I49" s="9" t="s">
        <v>58</v>
      </c>
    </row>
    <row r="50" spans="2:9">
      <c r="B50" s="282" t="s">
        <v>188</v>
      </c>
      <c r="C50" s="285" t="s">
        <v>589</v>
      </c>
      <c r="D50" s="287">
        <v>1</v>
      </c>
      <c r="E50" s="282" t="s">
        <v>25</v>
      </c>
      <c r="F50" s="291">
        <v>18260.099999999999</v>
      </c>
      <c r="G50" s="9" t="s">
        <v>572</v>
      </c>
      <c r="H50" s="11">
        <v>150</v>
      </c>
      <c r="I50" s="9" t="s">
        <v>69</v>
      </c>
    </row>
    <row r="51" spans="2:9">
      <c r="B51" s="282"/>
      <c r="C51" s="285"/>
      <c r="D51" s="287"/>
      <c r="E51" s="282"/>
      <c r="F51" s="291"/>
      <c r="G51" s="9" t="s">
        <v>79</v>
      </c>
      <c r="H51" s="11">
        <v>30</v>
      </c>
      <c r="I51" s="9" t="s">
        <v>80</v>
      </c>
    </row>
    <row r="52" spans="2:9">
      <c r="B52" s="282" t="s">
        <v>84</v>
      </c>
      <c r="C52" s="285" t="s">
        <v>589</v>
      </c>
      <c r="D52" s="287">
        <v>2</v>
      </c>
      <c r="E52" s="282" t="s">
        <v>192</v>
      </c>
      <c r="F52" s="291">
        <v>29860.079999999994</v>
      </c>
      <c r="G52" s="9" t="s">
        <v>572</v>
      </c>
      <c r="H52" s="11">
        <v>150</v>
      </c>
      <c r="I52" s="9" t="s">
        <v>69</v>
      </c>
    </row>
    <row r="53" spans="2:9">
      <c r="B53" s="282"/>
      <c r="C53" s="285"/>
      <c r="D53" s="287"/>
      <c r="E53" s="282"/>
      <c r="F53" s="291"/>
      <c r="G53" s="9" t="s">
        <v>79</v>
      </c>
      <c r="H53" s="11">
        <v>3</v>
      </c>
      <c r="I53" s="9" t="s">
        <v>80</v>
      </c>
    </row>
    <row r="54" spans="2:9">
      <c r="B54" s="9" t="s">
        <v>92</v>
      </c>
      <c r="C54" s="10" t="s">
        <v>589</v>
      </c>
      <c r="D54" s="11">
        <v>1</v>
      </c>
      <c r="E54" s="9" t="s">
        <v>25</v>
      </c>
      <c r="F54" s="22">
        <v>17191.099068</v>
      </c>
      <c r="G54" s="9" t="s">
        <v>94</v>
      </c>
      <c r="H54" s="11">
        <v>1</v>
      </c>
      <c r="I54" s="9" t="s">
        <v>1218</v>
      </c>
    </row>
    <row r="55" spans="2:9">
      <c r="B55" s="9" t="s">
        <v>140</v>
      </c>
      <c r="C55" s="10" t="s">
        <v>124</v>
      </c>
      <c r="D55" s="11">
        <v>1</v>
      </c>
      <c r="E55" s="9" t="s">
        <v>25</v>
      </c>
      <c r="F55" s="22">
        <v>13643.042581</v>
      </c>
      <c r="G55" s="9" t="s">
        <v>286</v>
      </c>
      <c r="H55" s="11">
        <v>1</v>
      </c>
      <c r="I55" s="9" t="s">
        <v>218</v>
      </c>
    </row>
    <row r="56" spans="2:9">
      <c r="B56" s="9" t="s">
        <v>63</v>
      </c>
      <c r="C56" s="10" t="s">
        <v>589</v>
      </c>
      <c r="D56" s="11">
        <v>2</v>
      </c>
      <c r="E56" s="9" t="s">
        <v>25</v>
      </c>
      <c r="F56" s="22">
        <v>4789.8121060000003</v>
      </c>
      <c r="G56" s="9" t="s">
        <v>1212</v>
      </c>
      <c r="H56" s="11">
        <v>2</v>
      </c>
      <c r="I56" s="9" t="s">
        <v>218</v>
      </c>
    </row>
    <row r="57" spans="2:9">
      <c r="B57" s="9" t="s">
        <v>320</v>
      </c>
      <c r="C57" s="10" t="s">
        <v>589</v>
      </c>
      <c r="D57" s="11">
        <v>1</v>
      </c>
      <c r="E57" s="9" t="s">
        <v>25</v>
      </c>
      <c r="F57" s="22">
        <v>15358.390282763805</v>
      </c>
      <c r="G57" s="9" t="s">
        <v>1219</v>
      </c>
      <c r="H57" s="11">
        <v>2</v>
      </c>
      <c r="I57" s="9" t="s">
        <v>564</v>
      </c>
    </row>
    <row r="58" spans="2:9">
      <c r="B58" s="9" t="s">
        <v>1202</v>
      </c>
      <c r="C58" s="10" t="s">
        <v>589</v>
      </c>
      <c r="D58" s="11">
        <v>2</v>
      </c>
      <c r="E58" s="9" t="s">
        <v>25</v>
      </c>
      <c r="F58" s="22">
        <v>14385.878164228634</v>
      </c>
      <c r="G58" s="9" t="s">
        <v>1220</v>
      </c>
      <c r="H58" s="11">
        <v>5</v>
      </c>
      <c r="I58" s="9" t="s">
        <v>27</v>
      </c>
    </row>
    <row r="59" spans="2:9">
      <c r="B59" s="282" t="s">
        <v>1204</v>
      </c>
      <c r="C59" s="285" t="s">
        <v>589</v>
      </c>
      <c r="D59" s="287">
        <v>2</v>
      </c>
      <c r="E59" s="282" t="s">
        <v>25</v>
      </c>
      <c r="F59" s="291">
        <v>22494.6574</v>
      </c>
      <c r="G59" s="9" t="s">
        <v>447</v>
      </c>
      <c r="H59" s="11">
        <v>150</v>
      </c>
      <c r="I59" s="9" t="s">
        <v>69</v>
      </c>
    </row>
    <row r="60" spans="2:9">
      <c r="B60" s="282"/>
      <c r="C60" s="285"/>
      <c r="D60" s="287"/>
      <c r="E60" s="282"/>
      <c r="F60" s="291"/>
      <c r="G60" s="9" t="s">
        <v>1199</v>
      </c>
      <c r="H60" s="11" t="s">
        <v>1205</v>
      </c>
      <c r="I60" s="9"/>
    </row>
    <row r="61" spans="2:9">
      <c r="B61" s="282" t="s">
        <v>595</v>
      </c>
      <c r="C61" s="285" t="s">
        <v>589</v>
      </c>
      <c r="D61" s="287">
        <v>1</v>
      </c>
      <c r="E61" s="282" t="s">
        <v>25</v>
      </c>
      <c r="F61" s="291">
        <v>18260.099999999999</v>
      </c>
      <c r="G61" s="9" t="s">
        <v>572</v>
      </c>
      <c r="H61" s="11">
        <v>150</v>
      </c>
      <c r="I61" s="9" t="s">
        <v>69</v>
      </c>
    </row>
    <row r="62" spans="2:9">
      <c r="B62" s="282"/>
      <c r="C62" s="285"/>
      <c r="D62" s="287"/>
      <c r="E62" s="282"/>
      <c r="F62" s="291"/>
      <c r="G62" s="9" t="s">
        <v>79</v>
      </c>
      <c r="H62" s="11">
        <v>30</v>
      </c>
      <c r="I62" s="9" t="s">
        <v>80</v>
      </c>
    </row>
    <row r="63" spans="2:9" ht="15" thickBot="1">
      <c r="B63" s="3"/>
      <c r="C63" s="23" t="s">
        <v>164</v>
      </c>
      <c r="D63" s="2"/>
      <c r="E63" s="3"/>
      <c r="F63" s="17">
        <f>SUM(F44:F61)</f>
        <v>260934.04203628821</v>
      </c>
      <c r="G63" s="3"/>
      <c r="H63" s="2"/>
      <c r="I63" s="3"/>
    </row>
    <row r="64" spans="2:9">
      <c r="B64" s="3"/>
      <c r="C64" s="14"/>
      <c r="D64" s="2"/>
      <c r="E64" s="3"/>
      <c r="F64" s="17"/>
      <c r="G64" s="3"/>
      <c r="H64" s="2"/>
      <c r="I64" s="3"/>
    </row>
    <row r="65" spans="2:9">
      <c r="B65" s="3"/>
      <c r="C65" s="24"/>
      <c r="D65" s="2"/>
      <c r="E65" s="3"/>
      <c r="F65" s="17"/>
      <c r="G65" s="3"/>
      <c r="H65" s="2"/>
      <c r="I65" s="3"/>
    </row>
    <row r="66" spans="2:9">
      <c r="B66" s="3"/>
      <c r="C66" s="14" t="s">
        <v>167</v>
      </c>
      <c r="D66" s="2"/>
      <c r="E66" s="3"/>
      <c r="F66" s="17"/>
      <c r="G66" s="3"/>
      <c r="H66" s="2"/>
      <c r="I66" s="3"/>
    </row>
    <row r="67" spans="2:9">
      <c r="B67" s="3"/>
      <c r="C67" s="14" t="s">
        <v>607</v>
      </c>
      <c r="D67" s="2"/>
      <c r="E67" s="18"/>
      <c r="F67" s="17">
        <v>15003.71</v>
      </c>
      <c r="G67" s="3" t="s">
        <v>1207</v>
      </c>
      <c r="H67" s="2"/>
      <c r="I67" s="3"/>
    </row>
    <row r="68" spans="2:9">
      <c r="B68" s="3"/>
      <c r="C68" s="14" t="s">
        <v>391</v>
      </c>
      <c r="D68" s="2"/>
      <c r="E68" s="18"/>
      <c r="F68" s="17">
        <v>10689.86</v>
      </c>
      <c r="G68" s="3" t="s">
        <v>1221</v>
      </c>
      <c r="H68" s="2"/>
      <c r="I68" s="3"/>
    </row>
    <row r="69" spans="2:9">
      <c r="B69" s="3"/>
      <c r="C69" s="14"/>
      <c r="D69" s="2"/>
      <c r="E69" s="18"/>
      <c r="F69" s="17"/>
      <c r="G69" s="3"/>
      <c r="H69" s="2"/>
      <c r="I69" s="3"/>
    </row>
    <row r="70" spans="2:9">
      <c r="B70" s="3"/>
      <c r="C70" s="14"/>
      <c r="D70" s="2"/>
      <c r="E70" s="3"/>
      <c r="F70" s="17"/>
      <c r="G70" s="3"/>
      <c r="H70" s="2"/>
      <c r="I70" s="3"/>
    </row>
    <row r="71" spans="2:9">
      <c r="B71" s="3"/>
      <c r="C71" s="24" t="s">
        <v>173</v>
      </c>
      <c r="D71" s="2"/>
      <c r="E71" s="3"/>
      <c r="F71" s="17">
        <f>SUM(F67:F70)</f>
        <v>25693.57</v>
      </c>
      <c r="G71" s="3"/>
      <c r="H71" s="2"/>
      <c r="I71" s="3"/>
    </row>
    <row r="72" spans="2:9">
      <c r="B72" s="3"/>
      <c r="C72" s="24"/>
      <c r="D72" s="2"/>
      <c r="E72" s="3"/>
      <c r="F72" s="17"/>
      <c r="G72" s="3"/>
      <c r="H72" s="2"/>
      <c r="I72" s="3"/>
    </row>
    <row r="73" spans="2:9">
      <c r="B73" s="3"/>
      <c r="C73" s="14" t="s">
        <v>174</v>
      </c>
      <c r="D73" s="2"/>
      <c r="E73" s="25"/>
      <c r="F73" s="17">
        <v>132486.34</v>
      </c>
      <c r="G73" s="3"/>
      <c r="H73" s="2"/>
      <c r="I73" s="3"/>
    </row>
    <row r="74" spans="2:9">
      <c r="B74" s="3"/>
      <c r="C74" s="14"/>
      <c r="D74" s="2"/>
      <c r="E74" s="3"/>
      <c r="F74" s="17"/>
      <c r="G74" s="3"/>
      <c r="H74" s="2"/>
      <c r="I74" s="3"/>
    </row>
    <row r="75" spans="2:9">
      <c r="B75" s="3"/>
      <c r="C75" s="24" t="s">
        <v>175</v>
      </c>
      <c r="D75" s="2"/>
      <c r="E75" s="3"/>
      <c r="F75" s="17">
        <f>F73+F71+F63</f>
        <v>419113.95203628822</v>
      </c>
      <c r="G75" s="3"/>
      <c r="H75" s="2"/>
      <c r="I75" s="3"/>
    </row>
    <row r="76" spans="2:9">
      <c r="B76" s="3"/>
      <c r="C76" s="14"/>
      <c r="D76" s="2"/>
      <c r="E76" s="3"/>
      <c r="F76" s="17"/>
      <c r="G76" s="3"/>
      <c r="H76" s="2"/>
      <c r="I76" s="3"/>
    </row>
    <row r="77" spans="2:9">
      <c r="B77" s="1" t="s">
        <v>176</v>
      </c>
      <c r="C77" t="s">
        <v>1222</v>
      </c>
      <c r="F77" s="17"/>
      <c r="H77" s="2"/>
    </row>
    <row r="78" spans="2:9">
      <c r="B78" s="1" t="s">
        <v>178</v>
      </c>
      <c r="C78" t="s">
        <v>1223</v>
      </c>
      <c r="F78" s="17"/>
      <c r="H78" s="2"/>
    </row>
    <row r="79" spans="2:9">
      <c r="F79" s="17"/>
      <c r="H79" s="2"/>
    </row>
    <row r="80" spans="2:9">
      <c r="B80" s="5" t="s">
        <v>15</v>
      </c>
      <c r="C80" s="6" t="s">
        <v>16</v>
      </c>
      <c r="D80" s="7" t="s">
        <v>17</v>
      </c>
      <c r="E80" s="5" t="s">
        <v>180</v>
      </c>
      <c r="F80" s="21" t="s">
        <v>181</v>
      </c>
      <c r="G80" s="5" t="s">
        <v>20</v>
      </c>
      <c r="H80" s="7" t="s">
        <v>182</v>
      </c>
      <c r="I80" s="5" t="s">
        <v>183</v>
      </c>
    </row>
    <row r="81" spans="2:9">
      <c r="B81" s="13" t="s">
        <v>219</v>
      </c>
      <c r="C81" s="13" t="s">
        <v>589</v>
      </c>
      <c r="D81" s="13">
        <v>1</v>
      </c>
      <c r="E81" s="13" t="s">
        <v>25</v>
      </c>
      <c r="F81" s="22">
        <v>4842.3940760000005</v>
      </c>
      <c r="G81" s="9" t="s">
        <v>68</v>
      </c>
      <c r="H81" s="11">
        <v>150</v>
      </c>
      <c r="I81" s="13" t="s">
        <v>69</v>
      </c>
    </row>
    <row r="82" spans="2:9">
      <c r="B82" s="13" t="s">
        <v>645</v>
      </c>
      <c r="C82" s="13" t="s">
        <v>589</v>
      </c>
      <c r="D82" s="13">
        <v>1</v>
      </c>
      <c r="E82" s="13" t="s">
        <v>25</v>
      </c>
      <c r="F82" s="22">
        <v>7654.573273</v>
      </c>
      <c r="G82" s="13" t="s">
        <v>1212</v>
      </c>
      <c r="H82" s="11">
        <v>1</v>
      </c>
      <c r="I82" s="13" t="s">
        <v>204</v>
      </c>
    </row>
    <row r="83" spans="2:9">
      <c r="B83" s="13" t="s">
        <v>690</v>
      </c>
      <c r="C83" s="13" t="s">
        <v>589</v>
      </c>
      <c r="D83" s="13">
        <v>2</v>
      </c>
      <c r="E83" s="13" t="s">
        <v>25</v>
      </c>
      <c r="F83" s="22">
        <v>12349.289628295803</v>
      </c>
      <c r="G83" s="13" t="s">
        <v>1197</v>
      </c>
      <c r="H83" s="11">
        <v>150</v>
      </c>
      <c r="I83" s="13" t="s">
        <v>69</v>
      </c>
    </row>
    <row r="84" spans="2:9">
      <c r="B84" s="13" t="s">
        <v>76</v>
      </c>
      <c r="C84" s="13" t="s">
        <v>589</v>
      </c>
      <c r="D84" s="13">
        <v>4</v>
      </c>
      <c r="E84" s="13" t="s">
        <v>25</v>
      </c>
      <c r="F84" s="22">
        <v>5005.1135399999985</v>
      </c>
      <c r="G84" s="13" t="s">
        <v>447</v>
      </c>
      <c r="H84" s="11">
        <v>225</v>
      </c>
      <c r="I84" s="13" t="s">
        <v>80</v>
      </c>
    </row>
    <row r="85" spans="2:9">
      <c r="B85" s="13" t="s">
        <v>1213</v>
      </c>
      <c r="C85" s="13" t="s">
        <v>1214</v>
      </c>
      <c r="D85" s="13">
        <v>1</v>
      </c>
      <c r="E85" s="13" t="s">
        <v>25</v>
      </c>
      <c r="F85" s="22">
        <v>15204.579843</v>
      </c>
      <c r="G85" s="13" t="s">
        <v>1217</v>
      </c>
      <c r="H85" s="11">
        <v>25</v>
      </c>
      <c r="I85" s="13" t="s">
        <v>58</v>
      </c>
    </row>
    <row r="86" spans="2:9">
      <c r="B86" s="282" t="s">
        <v>188</v>
      </c>
      <c r="C86" s="285" t="s">
        <v>589</v>
      </c>
      <c r="D86" s="287">
        <v>1</v>
      </c>
      <c r="E86" s="282" t="s">
        <v>25</v>
      </c>
      <c r="F86" s="291">
        <v>21303.449999999997</v>
      </c>
      <c r="G86" s="9" t="s">
        <v>68</v>
      </c>
      <c r="H86" s="11">
        <v>150</v>
      </c>
      <c r="I86" s="13" t="s">
        <v>69</v>
      </c>
    </row>
    <row r="87" spans="2:9">
      <c r="B87" s="282"/>
      <c r="C87" s="285"/>
      <c r="D87" s="287"/>
      <c r="E87" s="282"/>
      <c r="F87" s="291"/>
      <c r="G87" s="9" t="s">
        <v>571</v>
      </c>
      <c r="H87" s="11">
        <v>35</v>
      </c>
      <c r="I87" s="13" t="s">
        <v>80</v>
      </c>
    </row>
    <row r="88" spans="2:9">
      <c r="B88" s="282" t="s">
        <v>84</v>
      </c>
      <c r="C88" s="285" t="s">
        <v>589</v>
      </c>
      <c r="D88" s="287">
        <v>1</v>
      </c>
      <c r="E88" s="282" t="s">
        <v>192</v>
      </c>
      <c r="F88" s="291">
        <v>14930.039999999997</v>
      </c>
      <c r="G88" s="9" t="s">
        <v>68</v>
      </c>
      <c r="H88" s="11">
        <v>150</v>
      </c>
      <c r="I88" s="13" t="s">
        <v>69</v>
      </c>
    </row>
    <row r="89" spans="2:9">
      <c r="B89" s="282"/>
      <c r="C89" s="285"/>
      <c r="D89" s="287"/>
      <c r="E89" s="282"/>
      <c r="F89" s="291"/>
      <c r="G89" s="9" t="s">
        <v>571</v>
      </c>
      <c r="H89" s="11">
        <v>3</v>
      </c>
      <c r="I89" s="13" t="s">
        <v>80</v>
      </c>
    </row>
    <row r="90" spans="2:9">
      <c r="B90" s="13" t="s">
        <v>92</v>
      </c>
      <c r="C90" s="13" t="s">
        <v>589</v>
      </c>
      <c r="D90" s="13">
        <v>1</v>
      </c>
      <c r="E90" s="13" t="s">
        <v>25</v>
      </c>
      <c r="F90" s="22">
        <v>17191.099068</v>
      </c>
      <c r="G90" s="13" t="s">
        <v>94</v>
      </c>
      <c r="H90" s="11">
        <v>1</v>
      </c>
      <c r="I90" s="13" t="s">
        <v>95</v>
      </c>
    </row>
    <row r="91" spans="2:9">
      <c r="B91" s="13" t="s">
        <v>140</v>
      </c>
      <c r="C91" s="13" t="s">
        <v>124</v>
      </c>
      <c r="D91" s="13">
        <v>1</v>
      </c>
      <c r="E91" s="13" t="s">
        <v>25</v>
      </c>
      <c r="F91" s="22">
        <v>13643.042581</v>
      </c>
      <c r="G91" s="13" t="s">
        <v>286</v>
      </c>
      <c r="H91" s="11">
        <v>1</v>
      </c>
      <c r="I91" s="13" t="s">
        <v>218</v>
      </c>
    </row>
    <row r="92" spans="2:9">
      <c r="B92" s="13" t="s">
        <v>63</v>
      </c>
      <c r="C92" s="13" t="s">
        <v>589</v>
      </c>
      <c r="D92" s="13">
        <v>1</v>
      </c>
      <c r="E92" s="13" t="s">
        <v>25</v>
      </c>
      <c r="F92" s="22">
        <v>2394.9060530000002</v>
      </c>
      <c r="G92" s="13" t="s">
        <v>1212</v>
      </c>
      <c r="H92" s="11">
        <v>1</v>
      </c>
      <c r="I92" s="13" t="s">
        <v>204</v>
      </c>
    </row>
    <row r="93" spans="2:9">
      <c r="B93" s="13" t="s">
        <v>320</v>
      </c>
      <c r="C93" s="13" t="s">
        <v>589</v>
      </c>
      <c r="D93" s="13">
        <v>1</v>
      </c>
      <c r="E93" s="13" t="s">
        <v>25</v>
      </c>
      <c r="F93" s="22">
        <v>15358.390282763805</v>
      </c>
      <c r="G93" s="13" t="s">
        <v>1088</v>
      </c>
      <c r="H93" s="11">
        <v>1</v>
      </c>
      <c r="I93" s="13" t="s">
        <v>1206</v>
      </c>
    </row>
    <row r="94" spans="2:9">
      <c r="B94" s="13" t="s">
        <v>1202</v>
      </c>
      <c r="C94" s="13" t="s">
        <v>589</v>
      </c>
      <c r="D94" s="13">
        <v>2</v>
      </c>
      <c r="E94" s="13" t="s">
        <v>25</v>
      </c>
      <c r="F94" s="22">
        <v>14385.878164228634</v>
      </c>
      <c r="G94" s="13" t="s">
        <v>161</v>
      </c>
      <c r="H94" s="11">
        <v>5</v>
      </c>
      <c r="I94" s="13" t="s">
        <v>1203</v>
      </c>
    </row>
    <row r="95" spans="2:9">
      <c r="B95" s="282" t="s">
        <v>1204</v>
      </c>
      <c r="C95" s="285" t="s">
        <v>589</v>
      </c>
      <c r="D95" s="287">
        <v>2</v>
      </c>
      <c r="E95" s="282" t="s">
        <v>25</v>
      </c>
      <c r="F95" s="291">
        <v>22494.6574</v>
      </c>
      <c r="G95" s="13" t="s">
        <v>447</v>
      </c>
      <c r="H95" s="11">
        <v>150</v>
      </c>
      <c r="I95" s="13" t="s">
        <v>69</v>
      </c>
    </row>
    <row r="96" spans="2:9">
      <c r="B96" s="282"/>
      <c r="C96" s="285"/>
      <c r="D96" s="287"/>
      <c r="E96" s="282"/>
      <c r="F96" s="291"/>
      <c r="G96" s="13" t="s">
        <v>1199</v>
      </c>
      <c r="H96" s="11" t="s">
        <v>1205</v>
      </c>
      <c r="I96" s="13"/>
    </row>
    <row r="97" spans="2:9">
      <c r="B97" s="282" t="s">
        <v>595</v>
      </c>
      <c r="C97" s="285" t="s">
        <v>589</v>
      </c>
      <c r="D97" s="287">
        <v>1</v>
      </c>
      <c r="E97" s="282" t="s">
        <v>25</v>
      </c>
      <c r="F97" s="291">
        <v>18260.099999999999</v>
      </c>
      <c r="G97" s="9" t="s">
        <v>68</v>
      </c>
      <c r="H97" s="11">
        <v>150</v>
      </c>
      <c r="I97" s="13" t="s">
        <v>69</v>
      </c>
    </row>
    <row r="98" spans="2:9">
      <c r="B98" s="282"/>
      <c r="C98" s="285"/>
      <c r="D98" s="287"/>
      <c r="E98" s="282"/>
      <c r="F98" s="291"/>
      <c r="G98" s="9" t="s">
        <v>571</v>
      </c>
      <c r="H98" s="11">
        <v>30</v>
      </c>
      <c r="I98" s="13" t="s">
        <v>80</v>
      </c>
    </row>
    <row r="99" spans="2:9">
      <c r="F99" s="17"/>
      <c r="H99" s="2"/>
    </row>
    <row r="100" spans="2:9" ht="15" thickBot="1">
      <c r="C100" s="15" t="s">
        <v>164</v>
      </c>
      <c r="D100" s="3"/>
      <c r="E100" s="2"/>
      <c r="F100" s="16">
        <f>SUM(F81:F99)</f>
        <v>185017.51390928822</v>
      </c>
      <c r="G100" s="3"/>
      <c r="H100" s="2"/>
    </row>
    <row r="101" spans="2:9">
      <c r="D101" s="3"/>
      <c r="E101" s="2"/>
      <c r="F101" s="3"/>
      <c r="G101" s="3"/>
      <c r="H101" s="2"/>
    </row>
    <row r="102" spans="2:9">
      <c r="C102" s="1"/>
      <c r="D102" s="3"/>
      <c r="E102" s="2"/>
      <c r="F102" s="3"/>
      <c r="G102" s="3"/>
      <c r="H102" s="2"/>
    </row>
    <row r="103" spans="2:9">
      <c r="C103" t="s">
        <v>167</v>
      </c>
      <c r="E103" s="2"/>
      <c r="F103" s="3"/>
      <c r="G103" s="3"/>
      <c r="H103" s="2"/>
    </row>
    <row r="104" spans="2:9">
      <c r="C104" t="s">
        <v>607</v>
      </c>
      <c r="D104" s="56"/>
      <c r="E104" s="42"/>
      <c r="F104" s="42">
        <v>10638.51</v>
      </c>
      <c r="G104" t="s">
        <v>1207</v>
      </c>
    </row>
    <row r="105" spans="2:9">
      <c r="C105" t="s">
        <v>391</v>
      </c>
      <c r="D105" s="56"/>
      <c r="E105" s="42"/>
      <c r="F105" s="42">
        <v>7579.74</v>
      </c>
      <c r="G105" t="s">
        <v>1224</v>
      </c>
    </row>
    <row r="106" spans="2:9">
      <c r="C106" s="3"/>
      <c r="E106" s="17"/>
      <c r="F106" s="18"/>
      <c r="G106" s="3"/>
      <c r="H106" s="2"/>
    </row>
    <row r="107" spans="2:9">
      <c r="C107" s="3"/>
      <c r="E107" s="2"/>
      <c r="F107" s="16"/>
      <c r="G107" s="3"/>
      <c r="H107" s="2"/>
    </row>
    <row r="108" spans="2:9">
      <c r="C108" s="1" t="s">
        <v>173</v>
      </c>
      <c r="E108" s="2"/>
      <c r="F108" s="19">
        <f>SUM(F104:F107)</f>
        <v>18218.25</v>
      </c>
      <c r="G108" s="3"/>
      <c r="H108" s="2"/>
    </row>
    <row r="109" spans="2:9">
      <c r="C109" s="1"/>
      <c r="E109" s="2"/>
      <c r="F109" s="19"/>
      <c r="G109" s="3"/>
      <c r="H109" s="2"/>
    </row>
    <row r="110" spans="2:9">
      <c r="C110" t="s">
        <v>174</v>
      </c>
      <c r="E110" s="19"/>
      <c r="F110" s="19">
        <v>95372.5</v>
      </c>
      <c r="G110" s="3"/>
      <c r="H110" s="2"/>
    </row>
    <row r="111" spans="2:9">
      <c r="C111" s="3"/>
      <c r="E111" s="2"/>
      <c r="F111" s="3"/>
      <c r="G111" s="3"/>
      <c r="H111" s="2"/>
    </row>
    <row r="112" spans="2:9">
      <c r="C112" s="1" t="s">
        <v>175</v>
      </c>
      <c r="D112" s="3"/>
      <c r="E112" s="2"/>
      <c r="F112" s="16">
        <f>F110+F108+F100</f>
        <v>298608.26390928822</v>
      </c>
      <c r="G112" s="3"/>
      <c r="H112" s="2"/>
    </row>
    <row r="113" spans="2:9">
      <c r="F113" s="17"/>
      <c r="H113" s="2"/>
    </row>
    <row r="114" spans="2:9">
      <c r="B114" s="1" t="s">
        <v>176</v>
      </c>
      <c r="C114" t="s">
        <v>1225</v>
      </c>
      <c r="F114" s="4"/>
      <c r="G114" s="3"/>
      <c r="H114" s="2"/>
      <c r="I114" s="3"/>
    </row>
    <row r="115" spans="2:9">
      <c r="B115" s="1" t="s">
        <v>178</v>
      </c>
      <c r="C115" t="s">
        <v>1226</v>
      </c>
      <c r="F115" s="4"/>
      <c r="G115" s="3"/>
      <c r="H115" s="2"/>
      <c r="I115" s="3"/>
    </row>
    <row r="116" spans="2:9">
      <c r="F116" s="4"/>
      <c r="G116" s="3"/>
      <c r="H116" s="2"/>
      <c r="I116" s="3"/>
    </row>
    <row r="117" spans="2:9">
      <c r="B117" s="5" t="s">
        <v>15</v>
      </c>
      <c r="C117" s="6" t="s">
        <v>16</v>
      </c>
      <c r="D117" s="7" t="s">
        <v>17</v>
      </c>
      <c r="E117" s="5" t="s">
        <v>180</v>
      </c>
      <c r="F117" s="21" t="s">
        <v>181</v>
      </c>
      <c r="G117" s="5" t="s">
        <v>20</v>
      </c>
      <c r="H117" s="7" t="s">
        <v>182</v>
      </c>
      <c r="I117" s="5" t="s">
        <v>183</v>
      </c>
    </row>
    <row r="118" spans="2:9">
      <c r="B118" s="13" t="s">
        <v>219</v>
      </c>
      <c r="C118" s="13" t="s">
        <v>589</v>
      </c>
      <c r="D118" s="13">
        <v>1</v>
      </c>
      <c r="E118" s="13" t="s">
        <v>25</v>
      </c>
      <c r="F118" s="12">
        <v>4842.3940760000005</v>
      </c>
      <c r="G118" s="9" t="s">
        <v>68</v>
      </c>
      <c r="H118" s="11">
        <v>150</v>
      </c>
      <c r="I118" s="9" t="s">
        <v>69</v>
      </c>
    </row>
    <row r="119" spans="2:9">
      <c r="B119" s="13" t="s">
        <v>645</v>
      </c>
      <c r="C119" s="13" t="s">
        <v>589</v>
      </c>
      <c r="D119" s="13">
        <v>1</v>
      </c>
      <c r="E119" s="13" t="s">
        <v>25</v>
      </c>
      <c r="F119" s="12">
        <v>7654.573273</v>
      </c>
      <c r="G119" s="13" t="s">
        <v>1212</v>
      </c>
      <c r="H119" s="11">
        <v>1</v>
      </c>
      <c r="I119" s="13" t="s">
        <v>204</v>
      </c>
    </row>
    <row r="120" spans="2:9">
      <c r="B120" s="13" t="s">
        <v>690</v>
      </c>
      <c r="C120" s="13" t="s">
        <v>589</v>
      </c>
      <c r="D120" s="13">
        <v>6</v>
      </c>
      <c r="E120" s="13" t="s">
        <v>25</v>
      </c>
      <c r="F120" s="12">
        <v>41449.359531946691</v>
      </c>
      <c r="G120" s="9" t="s">
        <v>1197</v>
      </c>
      <c r="H120" s="11">
        <v>200</v>
      </c>
      <c r="I120" s="9" t="s">
        <v>69</v>
      </c>
    </row>
    <row r="121" spans="2:9">
      <c r="B121" s="282" t="s">
        <v>76</v>
      </c>
      <c r="C121" s="285" t="s">
        <v>589</v>
      </c>
      <c r="D121" s="287">
        <v>6</v>
      </c>
      <c r="E121" s="282" t="s">
        <v>25</v>
      </c>
      <c r="F121" s="291">
        <v>7510.2374639999998</v>
      </c>
      <c r="G121" s="9" t="s">
        <v>447</v>
      </c>
      <c r="H121" s="11">
        <v>200</v>
      </c>
      <c r="I121" s="9" t="s">
        <v>69</v>
      </c>
    </row>
    <row r="122" spans="2:9">
      <c r="B122" s="282"/>
      <c r="C122" s="285"/>
      <c r="D122" s="287"/>
      <c r="E122" s="282"/>
      <c r="F122" s="291"/>
      <c r="G122" s="9" t="s">
        <v>1199</v>
      </c>
      <c r="H122" s="11"/>
      <c r="I122" s="9"/>
    </row>
    <row r="123" spans="2:9">
      <c r="B123" s="13" t="s">
        <v>712</v>
      </c>
      <c r="C123" s="13" t="s">
        <v>589</v>
      </c>
      <c r="D123" s="13">
        <v>2</v>
      </c>
      <c r="E123" s="13" t="s">
        <v>25</v>
      </c>
      <c r="F123" s="12">
        <v>431069.134674253</v>
      </c>
      <c r="G123" s="9" t="s">
        <v>417</v>
      </c>
      <c r="H123" s="11">
        <v>200</v>
      </c>
      <c r="I123" s="9" t="s">
        <v>38</v>
      </c>
    </row>
    <row r="124" spans="2:9">
      <c r="B124" s="282" t="s">
        <v>188</v>
      </c>
      <c r="C124" s="285" t="s">
        <v>589</v>
      </c>
      <c r="D124" s="287">
        <v>1</v>
      </c>
      <c r="E124" s="282" t="s">
        <v>25</v>
      </c>
      <c r="F124" s="291">
        <v>132082.23999999999</v>
      </c>
      <c r="G124" s="9" t="s">
        <v>68</v>
      </c>
      <c r="H124" s="11">
        <v>200</v>
      </c>
      <c r="I124" s="9" t="s">
        <v>69</v>
      </c>
    </row>
    <row r="125" spans="2:9">
      <c r="B125" s="282"/>
      <c r="C125" s="285"/>
      <c r="D125" s="287"/>
      <c r="E125" s="282"/>
      <c r="F125" s="291"/>
      <c r="G125" s="9" t="s">
        <v>571</v>
      </c>
      <c r="H125" s="11">
        <v>172</v>
      </c>
      <c r="I125" s="9" t="s">
        <v>80</v>
      </c>
    </row>
    <row r="126" spans="2:9">
      <c r="B126" s="282" t="s">
        <v>84</v>
      </c>
      <c r="C126" s="285" t="s">
        <v>589</v>
      </c>
      <c r="D126" s="287">
        <v>2</v>
      </c>
      <c r="E126" s="282" t="s">
        <v>25</v>
      </c>
      <c r="F126" s="291">
        <v>21371.100000000002</v>
      </c>
      <c r="G126" s="9" t="s">
        <v>68</v>
      </c>
      <c r="H126" s="11">
        <v>150</v>
      </c>
      <c r="I126" s="9" t="s">
        <v>69</v>
      </c>
    </row>
    <row r="127" spans="2:9">
      <c r="B127" s="282"/>
      <c r="C127" s="285"/>
      <c r="D127" s="287"/>
      <c r="E127" s="282"/>
      <c r="F127" s="291"/>
      <c r="G127" s="9" t="s">
        <v>571</v>
      </c>
      <c r="H127" s="11">
        <v>3</v>
      </c>
      <c r="I127" s="9" t="s">
        <v>80</v>
      </c>
    </row>
    <row r="128" spans="2:9">
      <c r="B128" s="13" t="s">
        <v>92</v>
      </c>
      <c r="C128" s="13" t="s">
        <v>589</v>
      </c>
      <c r="D128" s="13">
        <v>1</v>
      </c>
      <c r="E128" s="13" t="s">
        <v>25</v>
      </c>
      <c r="F128" s="12">
        <v>17191.099068</v>
      </c>
      <c r="G128" s="9" t="s">
        <v>1201</v>
      </c>
      <c r="H128" s="11">
        <v>1</v>
      </c>
      <c r="I128" s="9" t="s">
        <v>95</v>
      </c>
    </row>
    <row r="129" spans="2:9">
      <c r="B129" s="13" t="s">
        <v>140</v>
      </c>
      <c r="C129" s="13" t="s">
        <v>124</v>
      </c>
      <c r="D129" s="13">
        <v>1</v>
      </c>
      <c r="E129" s="13" t="s">
        <v>25</v>
      </c>
      <c r="F129" s="12">
        <v>13643.042581</v>
      </c>
      <c r="G129" s="9" t="s">
        <v>286</v>
      </c>
      <c r="H129" s="11">
        <v>1</v>
      </c>
      <c r="I129" s="9" t="s">
        <v>218</v>
      </c>
    </row>
    <row r="130" spans="2:9">
      <c r="B130" s="13" t="s">
        <v>1202</v>
      </c>
      <c r="C130" s="13" t="s">
        <v>589</v>
      </c>
      <c r="D130" s="13">
        <v>2</v>
      </c>
      <c r="E130" s="13" t="s">
        <v>25</v>
      </c>
      <c r="F130" s="12">
        <v>14385.878164228634</v>
      </c>
      <c r="G130" s="9" t="s">
        <v>161</v>
      </c>
      <c r="H130" s="11">
        <v>5</v>
      </c>
      <c r="I130" s="9" t="s">
        <v>27</v>
      </c>
    </row>
    <row r="131" spans="2:9">
      <c r="B131" s="13" t="s">
        <v>63</v>
      </c>
      <c r="C131" s="13" t="s">
        <v>589</v>
      </c>
      <c r="D131" s="13">
        <v>2</v>
      </c>
      <c r="E131" s="13" t="s">
        <v>25</v>
      </c>
      <c r="F131" s="12">
        <v>4789.8121060000003</v>
      </c>
      <c r="G131" s="13" t="s">
        <v>1212</v>
      </c>
      <c r="H131" s="11">
        <v>2</v>
      </c>
      <c r="I131" s="13" t="s">
        <v>204</v>
      </c>
    </row>
    <row r="132" spans="2:9">
      <c r="B132" s="282" t="s">
        <v>1204</v>
      </c>
      <c r="C132" s="285" t="s">
        <v>589</v>
      </c>
      <c r="D132" s="287">
        <v>2</v>
      </c>
      <c r="E132" s="282" t="s">
        <v>25</v>
      </c>
      <c r="F132" s="291">
        <v>1832.8358879999998</v>
      </c>
      <c r="G132" s="9" t="s">
        <v>447</v>
      </c>
      <c r="H132" s="11">
        <v>150</v>
      </c>
      <c r="I132" s="9" t="s">
        <v>69</v>
      </c>
    </row>
    <row r="133" spans="2:9">
      <c r="B133" s="282"/>
      <c r="C133" s="285"/>
      <c r="D133" s="287"/>
      <c r="E133" s="282"/>
      <c r="F133" s="291"/>
      <c r="G133" s="9" t="s">
        <v>1199</v>
      </c>
      <c r="H133" s="11"/>
      <c r="I133" s="9"/>
    </row>
    <row r="134" spans="2:9">
      <c r="B134" s="282" t="s">
        <v>595</v>
      </c>
      <c r="C134" s="285" t="s">
        <v>589</v>
      </c>
      <c r="D134" s="287">
        <v>1</v>
      </c>
      <c r="E134" s="282" t="s">
        <v>25</v>
      </c>
      <c r="F134" s="291">
        <v>18260.099999999999</v>
      </c>
      <c r="G134" s="9" t="s">
        <v>68</v>
      </c>
      <c r="H134" s="11">
        <v>150</v>
      </c>
      <c r="I134" s="9" t="s">
        <v>69</v>
      </c>
    </row>
    <row r="135" spans="2:9">
      <c r="B135" s="282"/>
      <c r="C135" s="285"/>
      <c r="D135" s="287"/>
      <c r="E135" s="282"/>
      <c r="F135" s="291"/>
      <c r="G135" s="9" t="s">
        <v>571</v>
      </c>
      <c r="H135" s="11">
        <v>30</v>
      </c>
      <c r="I135" s="9" t="s">
        <v>80</v>
      </c>
    </row>
    <row r="136" spans="2:9">
      <c r="B136" s="13" t="s">
        <v>320</v>
      </c>
      <c r="C136" s="13" t="s">
        <v>589</v>
      </c>
      <c r="D136" s="13">
        <v>1</v>
      </c>
      <c r="E136" s="13" t="s">
        <v>25</v>
      </c>
      <c r="F136" s="12">
        <v>15358.390282763805</v>
      </c>
      <c r="G136" s="9" t="s">
        <v>1088</v>
      </c>
      <c r="H136" s="11">
        <v>2</v>
      </c>
      <c r="I136" s="9" t="s">
        <v>564</v>
      </c>
    </row>
    <row r="137" spans="2:9">
      <c r="F137" s="4"/>
      <c r="G137" s="3"/>
      <c r="H137" s="2"/>
      <c r="I137" s="3"/>
    </row>
    <row r="138" spans="2:9" ht="15" thickBot="1">
      <c r="C138" s="15" t="s">
        <v>164</v>
      </c>
      <c r="F138" s="4">
        <f>SUM(F118:F137)</f>
        <v>731440.19710919203</v>
      </c>
      <c r="G138" s="3"/>
      <c r="H138" s="2"/>
      <c r="I138" s="3"/>
    </row>
    <row r="139" spans="2:9">
      <c r="F139" s="4"/>
      <c r="G139" s="3"/>
      <c r="H139" s="2"/>
      <c r="I139" s="3"/>
    </row>
    <row r="140" spans="2:9">
      <c r="C140" s="1"/>
      <c r="F140" s="4"/>
      <c r="G140" s="3"/>
      <c r="H140" s="2"/>
      <c r="I140" s="3"/>
    </row>
    <row r="141" spans="2:9">
      <c r="C141" t="s">
        <v>167</v>
      </c>
      <c r="F141" s="4"/>
      <c r="G141" s="3"/>
      <c r="H141" s="2"/>
      <c r="I141" s="3"/>
    </row>
    <row r="142" spans="2:9">
      <c r="C142" t="s">
        <v>607</v>
      </c>
      <c r="D142" s="56"/>
      <c r="E142" s="42"/>
      <c r="F142" s="42">
        <v>42057.81</v>
      </c>
      <c r="G142" t="s">
        <v>1207</v>
      </c>
      <c r="H142" s="2"/>
      <c r="I142" s="3"/>
    </row>
    <row r="143" spans="2:9">
      <c r="C143" t="s">
        <v>391</v>
      </c>
      <c r="D143" s="56"/>
      <c r="E143" s="42"/>
      <c r="F143" s="42">
        <v>29965.41</v>
      </c>
      <c r="G143" t="s">
        <v>1227</v>
      </c>
      <c r="H143" s="2"/>
      <c r="I143" s="3"/>
    </row>
    <row r="144" spans="2:9">
      <c r="C144" t="s">
        <v>481</v>
      </c>
      <c r="D144" s="56"/>
      <c r="E144" s="42"/>
      <c r="F144" s="42">
        <v>19830.57</v>
      </c>
      <c r="G144" t="s">
        <v>1228</v>
      </c>
      <c r="H144" s="2"/>
      <c r="I144" s="3"/>
    </row>
    <row r="145" spans="2:9">
      <c r="C145" s="3"/>
      <c r="F145" s="4"/>
      <c r="G145" s="3"/>
      <c r="H145" s="2"/>
      <c r="I145" s="3"/>
    </row>
    <row r="146" spans="2:9">
      <c r="C146" s="1" t="s">
        <v>173</v>
      </c>
      <c r="F146" s="63">
        <f>SUM(F142:F145)</f>
        <v>91853.790000000008</v>
      </c>
      <c r="G146" s="3"/>
      <c r="H146" s="2"/>
      <c r="I146" s="3"/>
    </row>
    <row r="147" spans="2:9">
      <c r="C147" s="1"/>
      <c r="F147" s="4"/>
      <c r="G147" s="3"/>
      <c r="H147" s="2"/>
      <c r="I147" s="3"/>
    </row>
    <row r="148" spans="2:9">
      <c r="C148" t="s">
        <v>174</v>
      </c>
      <c r="F148" s="4">
        <v>363283.43</v>
      </c>
      <c r="G148" s="3"/>
      <c r="H148" s="2"/>
      <c r="I148" s="3"/>
    </row>
    <row r="149" spans="2:9">
      <c r="C149" s="3"/>
      <c r="F149" s="4"/>
      <c r="G149" s="3"/>
      <c r="H149" s="2"/>
      <c r="I149" s="3"/>
    </row>
    <row r="150" spans="2:9">
      <c r="C150" s="1" t="s">
        <v>175</v>
      </c>
      <c r="F150" s="4">
        <f>F148+F146+F138</f>
        <v>1186577.4171091919</v>
      </c>
      <c r="G150" s="3"/>
      <c r="H150" s="2"/>
      <c r="I150" s="3"/>
    </row>
    <row r="152" spans="2:9">
      <c r="B152" s="1" t="s">
        <v>176</v>
      </c>
      <c r="C152" t="s">
        <v>1229</v>
      </c>
      <c r="F152" s="4"/>
    </row>
    <row r="153" spans="2:9">
      <c r="B153" s="1" t="s">
        <v>178</v>
      </c>
      <c r="C153" t="s">
        <v>1230</v>
      </c>
      <c r="F153" s="4"/>
    </row>
    <row r="154" spans="2:9">
      <c r="F154" s="4"/>
    </row>
    <row r="155" spans="2:9">
      <c r="B155" s="5" t="s">
        <v>15</v>
      </c>
      <c r="C155" s="6" t="s">
        <v>16</v>
      </c>
      <c r="D155" s="7" t="s">
        <v>17</v>
      </c>
      <c r="E155" s="5" t="s">
        <v>180</v>
      </c>
      <c r="F155" s="21" t="s">
        <v>181</v>
      </c>
      <c r="G155" s="5" t="s">
        <v>20</v>
      </c>
      <c r="H155" s="7" t="s">
        <v>182</v>
      </c>
      <c r="I155" s="5" t="s">
        <v>183</v>
      </c>
    </row>
    <row r="156" spans="2:9">
      <c r="B156" s="13" t="s">
        <v>219</v>
      </c>
      <c r="C156" s="13" t="s">
        <v>589</v>
      </c>
      <c r="D156" s="13">
        <v>1</v>
      </c>
      <c r="E156" s="13" t="s">
        <v>25</v>
      </c>
      <c r="F156" s="12">
        <v>4842.3940760000005</v>
      </c>
      <c r="G156" s="13" t="s">
        <v>572</v>
      </c>
      <c r="H156">
        <v>150</v>
      </c>
      <c r="I156" s="13" t="s">
        <v>69</v>
      </c>
    </row>
    <row r="157" spans="2:9">
      <c r="B157" s="13" t="s">
        <v>645</v>
      </c>
      <c r="C157" s="13" t="s">
        <v>589</v>
      </c>
      <c r="D157" s="13">
        <v>1</v>
      </c>
      <c r="E157" s="13" t="s">
        <v>25</v>
      </c>
      <c r="F157" s="12">
        <v>7654.573273</v>
      </c>
      <c r="G157" s="13" t="s">
        <v>1212</v>
      </c>
      <c r="H157" s="11">
        <v>1</v>
      </c>
      <c r="I157" s="13" t="s">
        <v>204</v>
      </c>
    </row>
    <row r="158" spans="2:9">
      <c r="B158" s="13" t="s">
        <v>690</v>
      </c>
      <c r="C158" s="13" t="s">
        <v>589</v>
      </c>
      <c r="D158" s="13">
        <v>2</v>
      </c>
      <c r="E158" s="13" t="s">
        <v>25</v>
      </c>
      <c r="F158" s="12">
        <v>12349.289628295803</v>
      </c>
      <c r="G158" s="13" t="s">
        <v>1197</v>
      </c>
      <c r="H158">
        <v>150</v>
      </c>
      <c r="I158" s="13" t="s">
        <v>69</v>
      </c>
    </row>
    <row r="159" spans="2:9">
      <c r="B159" s="282" t="s">
        <v>76</v>
      </c>
      <c r="C159" s="285" t="s">
        <v>589</v>
      </c>
      <c r="D159" s="287">
        <v>6</v>
      </c>
      <c r="E159" s="282" t="s">
        <v>25</v>
      </c>
      <c r="F159" s="291">
        <v>9931.4741099999992</v>
      </c>
      <c r="G159" s="13" t="s">
        <v>447</v>
      </c>
      <c r="H159" s="13">
        <v>250</v>
      </c>
      <c r="I159" s="13" t="s">
        <v>69</v>
      </c>
    </row>
    <row r="160" spans="2:9">
      <c r="B160" s="282"/>
      <c r="C160" s="285"/>
      <c r="D160" s="287"/>
      <c r="E160" s="282"/>
      <c r="F160" s="291"/>
      <c r="G160" s="13" t="s">
        <v>1199</v>
      </c>
      <c r="H160" s="13" t="s">
        <v>1231</v>
      </c>
      <c r="I160" s="13"/>
    </row>
    <row r="161" spans="2:9">
      <c r="B161" s="13" t="s">
        <v>1213</v>
      </c>
      <c r="C161" s="13" t="s">
        <v>1214</v>
      </c>
      <c r="D161" s="13">
        <v>1</v>
      </c>
      <c r="E161" s="13" t="s">
        <v>25</v>
      </c>
      <c r="F161" s="12">
        <v>55412.849385000001</v>
      </c>
      <c r="G161" s="13" t="s">
        <v>1232</v>
      </c>
      <c r="H161" s="13">
        <v>76</v>
      </c>
      <c r="I161" s="13" t="s">
        <v>58</v>
      </c>
    </row>
    <row r="162" spans="2:9">
      <c r="B162" s="282" t="s">
        <v>188</v>
      </c>
      <c r="C162" s="285" t="s">
        <v>589</v>
      </c>
      <c r="D162" s="287">
        <v>1</v>
      </c>
      <c r="E162" s="282" t="s">
        <v>25</v>
      </c>
      <c r="F162" s="291">
        <v>36520.199999999997</v>
      </c>
      <c r="G162" s="9" t="s">
        <v>68</v>
      </c>
      <c r="H162" s="13">
        <v>150</v>
      </c>
      <c r="I162" s="13" t="s">
        <v>69</v>
      </c>
    </row>
    <row r="163" spans="2:9">
      <c r="B163" s="282"/>
      <c r="C163" s="285"/>
      <c r="D163" s="287"/>
      <c r="E163" s="282"/>
      <c r="F163" s="291"/>
      <c r="G163" s="9" t="s">
        <v>571</v>
      </c>
      <c r="H163" s="13">
        <v>60</v>
      </c>
      <c r="I163" s="13" t="s">
        <v>80</v>
      </c>
    </row>
    <row r="164" spans="2:9">
      <c r="B164" s="282" t="s">
        <v>84</v>
      </c>
      <c r="C164" s="285" t="s">
        <v>589</v>
      </c>
      <c r="D164" s="287">
        <v>2</v>
      </c>
      <c r="E164" s="282" t="s">
        <v>192</v>
      </c>
      <c r="F164" s="291">
        <v>29860.079999999994</v>
      </c>
      <c r="G164" s="9" t="s">
        <v>68</v>
      </c>
      <c r="H164" s="13">
        <v>150</v>
      </c>
      <c r="I164" s="13" t="s">
        <v>69</v>
      </c>
    </row>
    <row r="165" spans="2:9">
      <c r="B165" s="282"/>
      <c r="C165" s="285"/>
      <c r="D165" s="287"/>
      <c r="E165" s="282"/>
      <c r="F165" s="291"/>
      <c r="G165" s="9" t="s">
        <v>571</v>
      </c>
      <c r="H165" s="13">
        <v>3</v>
      </c>
      <c r="I165" s="13" t="s">
        <v>80</v>
      </c>
    </row>
    <row r="166" spans="2:9">
      <c r="B166" s="13" t="s">
        <v>92</v>
      </c>
      <c r="C166" s="13" t="s">
        <v>589</v>
      </c>
      <c r="D166" s="13">
        <v>1</v>
      </c>
      <c r="E166" s="13" t="s">
        <v>25</v>
      </c>
      <c r="F166" s="12">
        <v>17191.099068</v>
      </c>
      <c r="G166" s="13" t="s">
        <v>94</v>
      </c>
      <c r="H166" s="13">
        <v>1</v>
      </c>
      <c r="I166" s="13" t="s">
        <v>95</v>
      </c>
    </row>
    <row r="167" spans="2:9">
      <c r="B167" s="13" t="s">
        <v>140</v>
      </c>
      <c r="C167" s="13" t="s">
        <v>124</v>
      </c>
      <c r="D167" s="13">
        <v>1</v>
      </c>
      <c r="E167" s="13" t="s">
        <v>25</v>
      </c>
      <c r="F167" s="12">
        <v>13643.042581</v>
      </c>
      <c r="G167" s="13" t="s">
        <v>286</v>
      </c>
      <c r="H167" s="11">
        <v>1</v>
      </c>
      <c r="I167" s="13" t="s">
        <v>218</v>
      </c>
    </row>
    <row r="168" spans="2:9">
      <c r="B168" s="13" t="s">
        <v>63</v>
      </c>
      <c r="C168" s="13" t="s">
        <v>589</v>
      </c>
      <c r="D168" s="13">
        <v>2</v>
      </c>
      <c r="E168" s="13" t="s">
        <v>25</v>
      </c>
      <c r="F168" s="12">
        <v>4789.8121060000003</v>
      </c>
      <c r="G168" s="13" t="s">
        <v>1212</v>
      </c>
      <c r="H168" s="11">
        <v>2</v>
      </c>
      <c r="I168" s="13" t="s">
        <v>204</v>
      </c>
    </row>
    <row r="169" spans="2:9">
      <c r="B169" s="13" t="s">
        <v>320</v>
      </c>
      <c r="C169" s="13" t="s">
        <v>589</v>
      </c>
      <c r="D169" s="13">
        <v>1</v>
      </c>
      <c r="E169" s="13" t="s">
        <v>25</v>
      </c>
      <c r="F169" s="12">
        <v>15358.390282763805</v>
      </c>
      <c r="G169" s="13" t="s">
        <v>1088</v>
      </c>
      <c r="H169" s="11">
        <v>2</v>
      </c>
      <c r="I169" s="13" t="s">
        <v>1206</v>
      </c>
    </row>
    <row r="170" spans="2:9">
      <c r="B170" s="13" t="s">
        <v>1202</v>
      </c>
      <c r="C170" s="13" t="s">
        <v>589</v>
      </c>
      <c r="D170" s="13">
        <v>2</v>
      </c>
      <c r="E170" s="13" t="s">
        <v>25</v>
      </c>
      <c r="F170" s="12">
        <v>14385.878164228634</v>
      </c>
      <c r="G170" s="13" t="s">
        <v>1220</v>
      </c>
      <c r="H170" s="13">
        <v>5</v>
      </c>
      <c r="I170" s="13" t="s">
        <v>27</v>
      </c>
    </row>
    <row r="171" spans="2:9">
      <c r="B171" s="282" t="s">
        <v>1204</v>
      </c>
      <c r="C171" s="285" t="s">
        <v>589</v>
      </c>
      <c r="D171" s="287">
        <v>2</v>
      </c>
      <c r="E171" s="282" t="s">
        <v>25</v>
      </c>
      <c r="F171" s="291">
        <v>22494.6574</v>
      </c>
      <c r="G171" s="13" t="s">
        <v>447</v>
      </c>
      <c r="H171" s="13">
        <v>150</v>
      </c>
      <c r="I171" s="13" t="s">
        <v>69</v>
      </c>
    </row>
    <row r="172" spans="2:9">
      <c r="B172" s="282"/>
      <c r="C172" s="285"/>
      <c r="D172" s="287"/>
      <c r="E172" s="282"/>
      <c r="F172" s="291"/>
      <c r="G172" s="13" t="s">
        <v>1199</v>
      </c>
      <c r="H172" s="13" t="s">
        <v>1205</v>
      </c>
      <c r="I172" s="13"/>
    </row>
    <row r="173" spans="2:9">
      <c r="B173" s="282" t="s">
        <v>595</v>
      </c>
      <c r="C173" s="285" t="s">
        <v>589</v>
      </c>
      <c r="D173" s="287">
        <v>1</v>
      </c>
      <c r="E173" s="282" t="s">
        <v>25</v>
      </c>
      <c r="F173" s="291">
        <v>18260.099999999999</v>
      </c>
      <c r="G173" s="9" t="s">
        <v>68</v>
      </c>
      <c r="H173" s="13">
        <v>150</v>
      </c>
      <c r="I173" s="13" t="s">
        <v>69</v>
      </c>
    </row>
    <row r="174" spans="2:9">
      <c r="B174" s="282"/>
      <c r="C174" s="285"/>
      <c r="D174" s="287"/>
      <c r="E174" s="282"/>
      <c r="F174" s="291"/>
      <c r="G174" s="9" t="s">
        <v>571</v>
      </c>
      <c r="H174" s="13">
        <v>30</v>
      </c>
      <c r="I174" s="13" t="s">
        <v>80</v>
      </c>
    </row>
    <row r="175" spans="2:9">
      <c r="F175" s="4"/>
    </row>
    <row r="176" spans="2:9" ht="15" thickBot="1">
      <c r="C176" s="15" t="s">
        <v>164</v>
      </c>
      <c r="F176" s="4">
        <f>SUM(F156:F175)</f>
        <v>262693.84007428825</v>
      </c>
    </row>
    <row r="177" spans="2:7">
      <c r="F177" s="4"/>
    </row>
    <row r="178" spans="2:7">
      <c r="C178" s="1"/>
      <c r="F178" s="4"/>
    </row>
    <row r="179" spans="2:7">
      <c r="C179" t="s">
        <v>167</v>
      </c>
      <c r="F179" s="4"/>
    </row>
    <row r="180" spans="2:7">
      <c r="C180" t="s">
        <v>607</v>
      </c>
      <c r="D180" s="56"/>
      <c r="E180" s="42"/>
      <c r="F180" s="42">
        <v>15104.9</v>
      </c>
      <c r="G180" t="s">
        <v>1207</v>
      </c>
    </row>
    <row r="181" spans="2:7">
      <c r="C181" t="s">
        <v>391</v>
      </c>
      <c r="D181" s="56"/>
      <c r="E181" s="42"/>
      <c r="F181" s="42">
        <v>10761.96</v>
      </c>
      <c r="G181" t="s">
        <v>1233</v>
      </c>
    </row>
    <row r="182" spans="2:7">
      <c r="C182" t="s">
        <v>481</v>
      </c>
      <c r="D182" s="56"/>
      <c r="E182" s="42"/>
      <c r="F182" s="42">
        <v>12627.19</v>
      </c>
      <c r="G182" t="s">
        <v>1234</v>
      </c>
    </row>
    <row r="183" spans="2:7">
      <c r="C183" s="3"/>
      <c r="F183" s="4"/>
    </row>
    <row r="184" spans="2:7">
      <c r="C184" s="1" t="s">
        <v>173</v>
      </c>
      <c r="F184" s="63">
        <f>SUM(F180:F183)</f>
        <v>38494.050000000003</v>
      </c>
    </row>
    <row r="185" spans="2:7">
      <c r="C185" s="1"/>
      <c r="F185" s="4"/>
    </row>
    <row r="186" spans="2:7">
      <c r="C186" t="s">
        <v>174</v>
      </c>
      <c r="F186" s="63">
        <v>138913.26</v>
      </c>
    </row>
    <row r="187" spans="2:7">
      <c r="C187" s="3"/>
      <c r="F187" s="63"/>
    </row>
    <row r="188" spans="2:7">
      <c r="C188" s="1" t="s">
        <v>175</v>
      </c>
      <c r="F188" s="63">
        <f>F176+F184+F186</f>
        <v>440101.15007428825</v>
      </c>
    </row>
    <row r="190" spans="2:7">
      <c r="B190" s="1" t="s">
        <v>176</v>
      </c>
      <c r="C190" t="s">
        <v>1235</v>
      </c>
      <c r="F190" s="4"/>
    </row>
    <row r="191" spans="2:7">
      <c r="B191" s="1" t="s">
        <v>178</v>
      </c>
      <c r="C191" t="s">
        <v>1236</v>
      </c>
      <c r="F191" s="4"/>
    </row>
    <row r="192" spans="2:7">
      <c r="F192" s="4"/>
    </row>
    <row r="193" spans="2:9">
      <c r="B193" s="5" t="s">
        <v>15</v>
      </c>
      <c r="C193" s="6" t="s">
        <v>16</v>
      </c>
      <c r="D193" s="7" t="s">
        <v>17</v>
      </c>
      <c r="E193" s="5" t="s">
        <v>180</v>
      </c>
      <c r="F193" s="21" t="s">
        <v>181</v>
      </c>
      <c r="G193" s="5" t="s">
        <v>20</v>
      </c>
      <c r="H193" s="7" t="s">
        <v>182</v>
      </c>
      <c r="I193" s="5" t="s">
        <v>183</v>
      </c>
    </row>
    <row r="194" spans="2:9">
      <c r="B194" s="13" t="s">
        <v>219</v>
      </c>
      <c r="C194" s="13" t="s">
        <v>589</v>
      </c>
      <c r="D194" s="13">
        <v>1</v>
      </c>
      <c r="E194" s="13" t="s">
        <v>25</v>
      </c>
      <c r="F194" s="12">
        <v>4842.3940760000005</v>
      </c>
      <c r="G194" s="9" t="s">
        <v>68</v>
      </c>
      <c r="H194" s="13">
        <v>150</v>
      </c>
      <c r="I194" s="13" t="s">
        <v>69</v>
      </c>
    </row>
    <row r="195" spans="2:9">
      <c r="B195" s="13" t="s">
        <v>645</v>
      </c>
      <c r="C195" s="13" t="s">
        <v>589</v>
      </c>
      <c r="D195" s="13">
        <v>1</v>
      </c>
      <c r="E195" s="13" t="s">
        <v>25</v>
      </c>
      <c r="F195" s="12">
        <v>7654.573273</v>
      </c>
      <c r="G195" s="13" t="s">
        <v>1212</v>
      </c>
      <c r="H195" s="11">
        <v>1</v>
      </c>
      <c r="I195" s="13" t="s">
        <v>204</v>
      </c>
    </row>
    <row r="196" spans="2:9">
      <c r="B196" s="13" t="s">
        <v>690</v>
      </c>
      <c r="C196" s="13" t="s">
        <v>589</v>
      </c>
      <c r="D196" s="13">
        <v>2</v>
      </c>
      <c r="E196" s="13" t="s">
        <v>25</v>
      </c>
      <c r="F196" s="12">
        <v>12349.289628295803</v>
      </c>
      <c r="G196" s="13" t="s">
        <v>1197</v>
      </c>
      <c r="H196" s="13">
        <v>150</v>
      </c>
      <c r="I196" s="13" t="s">
        <v>69</v>
      </c>
    </row>
    <row r="197" spans="2:9">
      <c r="B197" s="282" t="s">
        <v>76</v>
      </c>
      <c r="C197" s="285" t="s">
        <v>589</v>
      </c>
      <c r="D197" s="287">
        <v>8</v>
      </c>
      <c r="E197" s="282" t="s">
        <v>25</v>
      </c>
      <c r="F197" s="291">
        <v>10010.227079999997</v>
      </c>
      <c r="G197" s="13" t="s">
        <v>447</v>
      </c>
      <c r="H197" s="13">
        <v>25</v>
      </c>
      <c r="I197" s="13" t="s">
        <v>80</v>
      </c>
    </row>
    <row r="198" spans="2:9">
      <c r="B198" s="282"/>
      <c r="C198" s="285"/>
      <c r="D198" s="287"/>
      <c r="E198" s="282"/>
      <c r="F198" s="291"/>
      <c r="G198" s="13" t="s">
        <v>1199</v>
      </c>
      <c r="H198" s="13" t="s">
        <v>1200</v>
      </c>
      <c r="I198" s="13"/>
    </row>
    <row r="199" spans="2:9">
      <c r="B199" s="13" t="s">
        <v>1213</v>
      </c>
      <c r="C199" s="13" t="s">
        <v>1214</v>
      </c>
      <c r="D199" s="13">
        <v>1</v>
      </c>
      <c r="E199" s="13" t="s">
        <v>25</v>
      </c>
      <c r="F199" s="12">
        <v>173672.46568499997</v>
      </c>
      <c r="G199" s="13" t="s">
        <v>1217</v>
      </c>
      <c r="H199" s="13">
        <v>226</v>
      </c>
      <c r="I199" s="13" t="s">
        <v>58</v>
      </c>
    </row>
    <row r="200" spans="2:9">
      <c r="B200" s="282" t="s">
        <v>188</v>
      </c>
      <c r="C200" s="285" t="s">
        <v>589</v>
      </c>
      <c r="D200" s="287">
        <v>1</v>
      </c>
      <c r="E200" s="282" t="s">
        <v>25</v>
      </c>
      <c r="F200" s="291">
        <v>42606.899999999994</v>
      </c>
      <c r="G200" s="9" t="s">
        <v>68</v>
      </c>
      <c r="H200" s="13">
        <v>150</v>
      </c>
      <c r="I200" s="13" t="s">
        <v>69</v>
      </c>
    </row>
    <row r="201" spans="2:9">
      <c r="B201" s="282"/>
      <c r="C201" s="285"/>
      <c r="D201" s="287"/>
      <c r="E201" s="282"/>
      <c r="F201" s="291"/>
      <c r="G201" s="9" t="s">
        <v>571</v>
      </c>
      <c r="H201" s="13">
        <v>70</v>
      </c>
      <c r="I201" s="13" t="s">
        <v>80</v>
      </c>
    </row>
    <row r="202" spans="2:9">
      <c r="B202" s="282" t="s">
        <v>84</v>
      </c>
      <c r="C202" s="285" t="s">
        <v>589</v>
      </c>
      <c r="D202" s="287">
        <v>3</v>
      </c>
      <c r="E202" s="282" t="s">
        <v>192</v>
      </c>
      <c r="F202" s="291">
        <v>44790.119999999995</v>
      </c>
      <c r="G202" s="9" t="s">
        <v>68</v>
      </c>
      <c r="H202" s="13">
        <v>150</v>
      </c>
      <c r="I202" s="13" t="s">
        <v>69</v>
      </c>
    </row>
    <row r="203" spans="2:9">
      <c r="B203" s="282"/>
      <c r="C203" s="285"/>
      <c r="D203" s="287"/>
      <c r="E203" s="282"/>
      <c r="F203" s="291"/>
      <c r="G203" s="9" t="s">
        <v>571</v>
      </c>
      <c r="H203" s="13">
        <v>3</v>
      </c>
      <c r="I203" s="13" t="s">
        <v>80</v>
      </c>
    </row>
    <row r="204" spans="2:9">
      <c r="B204" s="13" t="s">
        <v>92</v>
      </c>
      <c r="C204" s="13" t="s">
        <v>589</v>
      </c>
      <c r="D204" s="13">
        <v>1</v>
      </c>
      <c r="E204" s="13" t="s">
        <v>25</v>
      </c>
      <c r="F204" s="12">
        <v>17191.099068</v>
      </c>
      <c r="G204" s="13" t="s">
        <v>94</v>
      </c>
      <c r="H204" s="13">
        <v>1</v>
      </c>
      <c r="I204" s="13" t="s">
        <v>95</v>
      </c>
    </row>
    <row r="205" spans="2:9">
      <c r="B205" s="13" t="s">
        <v>140</v>
      </c>
      <c r="C205" s="13" t="s">
        <v>124</v>
      </c>
      <c r="D205" s="13">
        <v>1</v>
      </c>
      <c r="E205" s="13" t="s">
        <v>25</v>
      </c>
      <c r="F205" s="12">
        <v>13643.042581</v>
      </c>
      <c r="G205" s="13" t="s">
        <v>286</v>
      </c>
      <c r="H205" s="13">
        <v>1</v>
      </c>
      <c r="I205" s="13" t="s">
        <v>218</v>
      </c>
    </row>
    <row r="206" spans="2:9">
      <c r="B206" s="13" t="s">
        <v>63</v>
      </c>
      <c r="C206" s="13" t="s">
        <v>589</v>
      </c>
      <c r="D206" s="13">
        <v>3</v>
      </c>
      <c r="E206" s="13" t="s">
        <v>25</v>
      </c>
      <c r="F206" s="12">
        <v>7184.718159</v>
      </c>
      <c r="G206" s="13" t="s">
        <v>1212</v>
      </c>
      <c r="H206" s="13"/>
      <c r="I206" s="13" t="s">
        <v>204</v>
      </c>
    </row>
    <row r="207" spans="2:9">
      <c r="B207" s="13" t="s">
        <v>320</v>
      </c>
      <c r="C207" s="13" t="s">
        <v>589</v>
      </c>
      <c r="D207" s="13">
        <v>1</v>
      </c>
      <c r="E207" s="13" t="s">
        <v>25</v>
      </c>
      <c r="F207" s="12">
        <v>15358.390282763805</v>
      </c>
      <c r="G207" s="13" t="s">
        <v>1088</v>
      </c>
      <c r="H207" s="13">
        <v>2</v>
      </c>
      <c r="I207" s="13" t="s">
        <v>1206</v>
      </c>
    </row>
    <row r="208" spans="2:9">
      <c r="B208" s="13" t="s">
        <v>1202</v>
      </c>
      <c r="C208" s="13" t="s">
        <v>589</v>
      </c>
      <c r="D208" s="13">
        <v>2</v>
      </c>
      <c r="E208" s="13" t="s">
        <v>25</v>
      </c>
      <c r="F208" s="12">
        <v>14385.878164228634</v>
      </c>
      <c r="G208" s="13" t="s">
        <v>161</v>
      </c>
      <c r="H208" s="13">
        <v>5</v>
      </c>
      <c r="I208" s="13" t="s">
        <v>1203</v>
      </c>
    </row>
    <row r="209" spans="2:9">
      <c r="B209" s="282" t="s">
        <v>1204</v>
      </c>
      <c r="C209" s="285" t="s">
        <v>589</v>
      </c>
      <c r="D209" s="287">
        <v>3</v>
      </c>
      <c r="E209" s="282" t="s">
        <v>25</v>
      </c>
      <c r="F209" s="291">
        <v>33741.986100000002</v>
      </c>
      <c r="G209" s="13" t="s">
        <v>447</v>
      </c>
      <c r="H209" s="13">
        <v>150</v>
      </c>
      <c r="I209" s="13" t="s">
        <v>69</v>
      </c>
    </row>
    <row r="210" spans="2:9">
      <c r="B210" s="282"/>
      <c r="C210" s="285"/>
      <c r="D210" s="287"/>
      <c r="E210" s="282"/>
      <c r="F210" s="291"/>
      <c r="G210" s="13" t="s">
        <v>1199</v>
      </c>
      <c r="H210" s="13" t="s">
        <v>1205</v>
      </c>
      <c r="I210" s="13"/>
    </row>
    <row r="211" spans="2:9">
      <c r="B211" s="282" t="s">
        <v>595</v>
      </c>
      <c r="C211" s="285" t="s">
        <v>589</v>
      </c>
      <c r="D211" s="287">
        <v>1</v>
      </c>
      <c r="E211" s="282" t="s">
        <v>25</v>
      </c>
      <c r="F211" s="291">
        <v>18260.099999999999</v>
      </c>
      <c r="G211" s="9" t="s">
        <v>68</v>
      </c>
      <c r="H211" s="13">
        <v>150</v>
      </c>
      <c r="I211" s="13" t="s">
        <v>69</v>
      </c>
    </row>
    <row r="212" spans="2:9">
      <c r="B212" s="282"/>
      <c r="C212" s="285"/>
      <c r="D212" s="287"/>
      <c r="E212" s="282"/>
      <c r="F212" s="291"/>
      <c r="G212" s="9" t="s">
        <v>571</v>
      </c>
      <c r="H212" s="13">
        <v>30</v>
      </c>
      <c r="I212" s="13" t="s">
        <v>80</v>
      </c>
    </row>
    <row r="213" spans="2:9">
      <c r="F213" s="4"/>
    </row>
    <row r="214" spans="2:9" ht="15" thickBot="1">
      <c r="C214" s="15" t="s">
        <v>164</v>
      </c>
      <c r="F214" s="4">
        <f>SUM(F194:F213)</f>
        <v>415691.18409728818</v>
      </c>
    </row>
    <row r="215" spans="2:9">
      <c r="F215" s="4"/>
    </row>
    <row r="216" spans="2:9">
      <c r="C216" s="1"/>
      <c r="F216" s="4"/>
    </row>
    <row r="217" spans="2:9">
      <c r="C217" t="s">
        <v>167</v>
      </c>
      <c r="F217" s="4"/>
    </row>
    <row r="218" spans="2:9">
      <c r="C218" t="s">
        <v>607</v>
      </c>
      <c r="F218" s="4">
        <v>23902.240000000002</v>
      </c>
    </row>
    <row r="219" spans="2:9">
      <c r="C219" t="s">
        <v>391</v>
      </c>
      <c r="F219" s="4">
        <v>17029.900000000001</v>
      </c>
    </row>
    <row r="220" spans="2:9">
      <c r="C220" s="3"/>
      <c r="F220" s="4"/>
    </row>
    <row r="221" spans="2:9">
      <c r="C221" s="3"/>
      <c r="F221" s="4"/>
    </row>
    <row r="222" spans="2:9">
      <c r="C222" s="1" t="s">
        <v>173</v>
      </c>
      <c r="F222" s="4">
        <f>SUM(F218:F221)</f>
        <v>40932.14</v>
      </c>
    </row>
    <row r="223" spans="2:9">
      <c r="C223" s="1"/>
      <c r="F223" s="4"/>
    </row>
    <row r="224" spans="2:9">
      <c r="C224" t="s">
        <v>174</v>
      </c>
      <c r="F224" s="4">
        <v>206781.94</v>
      </c>
    </row>
    <row r="225" spans="2:9">
      <c r="C225" s="3"/>
      <c r="F225" s="4"/>
    </row>
    <row r="226" spans="2:9">
      <c r="C226" s="1" t="s">
        <v>175</v>
      </c>
      <c r="F226" s="4">
        <f>F224+F222+F214</f>
        <v>663405.26409728825</v>
      </c>
    </row>
    <row r="228" spans="2:9">
      <c r="B228" s="1" t="s">
        <v>176</v>
      </c>
      <c r="C228" t="s">
        <v>1237</v>
      </c>
      <c r="F228" s="4"/>
    </row>
    <row r="229" spans="2:9">
      <c r="B229" s="1" t="s">
        <v>178</v>
      </c>
      <c r="C229" t="s">
        <v>1238</v>
      </c>
      <c r="F229" s="4"/>
    </row>
    <row r="230" spans="2:9">
      <c r="F230" s="4"/>
    </row>
    <row r="231" spans="2:9">
      <c r="B231" s="5" t="s">
        <v>15</v>
      </c>
      <c r="C231" s="6" t="s">
        <v>16</v>
      </c>
      <c r="D231" s="7" t="s">
        <v>17</v>
      </c>
      <c r="E231" s="5" t="s">
        <v>180</v>
      </c>
      <c r="F231" s="21" t="s">
        <v>181</v>
      </c>
      <c r="G231" s="5" t="s">
        <v>20</v>
      </c>
      <c r="H231" s="7" t="s">
        <v>182</v>
      </c>
      <c r="I231" s="5" t="s">
        <v>183</v>
      </c>
    </row>
    <row r="232" spans="2:9">
      <c r="B232" s="13" t="s">
        <v>219</v>
      </c>
      <c r="C232" s="13" t="s">
        <v>589</v>
      </c>
      <c r="D232" s="13">
        <v>1</v>
      </c>
      <c r="E232" s="13" t="s">
        <v>25</v>
      </c>
      <c r="F232" s="12">
        <v>4842.3940760000005</v>
      </c>
      <c r="G232" s="9" t="s">
        <v>68</v>
      </c>
      <c r="H232" s="13">
        <v>150</v>
      </c>
      <c r="I232" s="13" t="s">
        <v>69</v>
      </c>
    </row>
    <row r="233" spans="2:9">
      <c r="B233" s="13" t="s">
        <v>645</v>
      </c>
      <c r="C233" s="13" t="s">
        <v>589</v>
      </c>
      <c r="D233" s="13">
        <v>1</v>
      </c>
      <c r="E233" s="13" t="s">
        <v>25</v>
      </c>
      <c r="F233" s="12">
        <v>7654.573273</v>
      </c>
      <c r="G233" s="13" t="s">
        <v>1212</v>
      </c>
      <c r="H233" s="13">
        <v>1</v>
      </c>
      <c r="I233" s="13" t="s">
        <v>204</v>
      </c>
    </row>
    <row r="234" spans="2:9">
      <c r="B234" s="13" t="s">
        <v>690</v>
      </c>
      <c r="C234" s="13" t="s">
        <v>589</v>
      </c>
      <c r="D234" s="13">
        <v>2</v>
      </c>
      <c r="E234" s="13" t="s">
        <v>25</v>
      </c>
      <c r="F234" s="12">
        <v>12349.289628295803</v>
      </c>
      <c r="G234" s="13" t="s">
        <v>1197</v>
      </c>
      <c r="H234" s="13">
        <v>150</v>
      </c>
      <c r="I234" s="13" t="s">
        <v>69</v>
      </c>
    </row>
    <row r="235" spans="2:9">
      <c r="B235" s="282" t="s">
        <v>76</v>
      </c>
      <c r="C235" s="285" t="s">
        <v>589</v>
      </c>
      <c r="D235" s="287">
        <v>8</v>
      </c>
      <c r="E235" s="282" t="s">
        <v>25</v>
      </c>
      <c r="F235" s="291">
        <v>10013.649952</v>
      </c>
      <c r="G235" s="13" t="s">
        <v>447</v>
      </c>
      <c r="H235" s="13">
        <v>200</v>
      </c>
      <c r="I235" s="13" t="s">
        <v>69</v>
      </c>
    </row>
    <row r="236" spans="2:9">
      <c r="B236" s="282"/>
      <c r="C236" s="285"/>
      <c r="D236" s="287"/>
      <c r="E236" s="282"/>
      <c r="F236" s="291"/>
      <c r="G236" s="13" t="s">
        <v>1199</v>
      </c>
      <c r="H236" s="13" t="s">
        <v>1200</v>
      </c>
      <c r="I236" s="13"/>
    </row>
    <row r="237" spans="2:9">
      <c r="B237" s="13" t="s">
        <v>1213</v>
      </c>
      <c r="C237" s="13" t="s">
        <v>1214</v>
      </c>
      <c r="D237" s="13">
        <v>2</v>
      </c>
      <c r="E237" s="13" t="s">
        <v>25</v>
      </c>
      <c r="F237" s="12">
        <v>109248.903886</v>
      </c>
      <c r="G237" s="13" t="s">
        <v>1217</v>
      </c>
      <c r="H237" s="13">
        <v>75</v>
      </c>
      <c r="I237" s="13" t="s">
        <v>58</v>
      </c>
    </row>
    <row r="238" spans="2:9">
      <c r="B238" s="282" t="s">
        <v>188</v>
      </c>
      <c r="C238" s="285" t="s">
        <v>589</v>
      </c>
      <c r="D238" s="287">
        <v>1</v>
      </c>
      <c r="E238" s="282" t="s">
        <v>25</v>
      </c>
      <c r="F238" s="291">
        <v>16678.400000000001</v>
      </c>
      <c r="G238" s="9" t="s">
        <v>571</v>
      </c>
      <c r="H238" s="13">
        <v>40</v>
      </c>
      <c r="I238" s="13" t="s">
        <v>80</v>
      </c>
    </row>
    <row r="239" spans="2:9">
      <c r="B239" s="282"/>
      <c r="C239" s="285"/>
      <c r="D239" s="287"/>
      <c r="E239" s="282"/>
      <c r="F239" s="291"/>
      <c r="G239" s="9" t="s">
        <v>68</v>
      </c>
      <c r="H239" s="13">
        <v>150</v>
      </c>
      <c r="I239" s="13" t="s">
        <v>69</v>
      </c>
    </row>
    <row r="240" spans="2:9">
      <c r="B240" s="282" t="s">
        <v>84</v>
      </c>
      <c r="C240" s="285" t="s">
        <v>589</v>
      </c>
      <c r="D240" s="287">
        <v>3</v>
      </c>
      <c r="E240" s="282" t="s">
        <v>192</v>
      </c>
      <c r="F240" s="291">
        <v>44790.119999999995</v>
      </c>
      <c r="G240" s="9" t="s">
        <v>571</v>
      </c>
      <c r="H240" s="13">
        <v>3</v>
      </c>
      <c r="I240" s="13" t="s">
        <v>80</v>
      </c>
    </row>
    <row r="241" spans="2:9">
      <c r="B241" s="282"/>
      <c r="C241" s="285"/>
      <c r="D241" s="287"/>
      <c r="E241" s="282"/>
      <c r="F241" s="291"/>
      <c r="G241" s="9" t="s">
        <v>68</v>
      </c>
      <c r="H241" s="13">
        <v>150</v>
      </c>
      <c r="I241" s="13" t="s">
        <v>69</v>
      </c>
    </row>
    <row r="242" spans="2:9">
      <c r="B242" s="13" t="s">
        <v>92</v>
      </c>
      <c r="C242" s="13" t="s">
        <v>589</v>
      </c>
      <c r="D242" s="13">
        <v>1</v>
      </c>
      <c r="E242" s="13" t="s">
        <v>25</v>
      </c>
      <c r="F242" s="12">
        <v>17191.099068</v>
      </c>
      <c r="G242" s="13" t="s">
        <v>94</v>
      </c>
      <c r="H242" s="13">
        <v>1</v>
      </c>
      <c r="I242" s="13" t="s">
        <v>95</v>
      </c>
    </row>
    <row r="243" spans="2:9">
      <c r="B243" s="13" t="s">
        <v>140</v>
      </c>
      <c r="C243" s="13" t="s">
        <v>124</v>
      </c>
      <c r="D243" s="13">
        <v>1</v>
      </c>
      <c r="E243" s="13" t="s">
        <v>25</v>
      </c>
      <c r="F243" s="12">
        <v>13643.042581</v>
      </c>
      <c r="G243" s="13" t="s">
        <v>286</v>
      </c>
      <c r="H243" s="13">
        <v>1</v>
      </c>
      <c r="I243" s="13" t="s">
        <v>204</v>
      </c>
    </row>
    <row r="244" spans="2:9">
      <c r="B244" s="13" t="s">
        <v>63</v>
      </c>
      <c r="C244" s="13" t="s">
        <v>589</v>
      </c>
      <c r="D244" s="13">
        <v>3</v>
      </c>
      <c r="E244" s="13" t="s">
        <v>25</v>
      </c>
      <c r="F244" s="12">
        <v>7184.718159</v>
      </c>
      <c r="G244" s="13" t="s">
        <v>1212</v>
      </c>
      <c r="H244" s="13">
        <v>3</v>
      </c>
      <c r="I244" s="13" t="s">
        <v>1206</v>
      </c>
    </row>
    <row r="245" spans="2:9">
      <c r="B245" s="13" t="s">
        <v>320</v>
      </c>
      <c r="C245" s="13" t="s">
        <v>589</v>
      </c>
      <c r="D245" s="13">
        <v>1</v>
      </c>
      <c r="E245" s="13" t="s">
        <v>25</v>
      </c>
      <c r="F245" s="12">
        <v>15358.390282763805</v>
      </c>
      <c r="G245" s="13" t="s">
        <v>1088</v>
      </c>
      <c r="H245" s="13">
        <v>2</v>
      </c>
      <c r="I245" s="13" t="s">
        <v>564</v>
      </c>
    </row>
    <row r="246" spans="2:9">
      <c r="B246" s="13" t="s">
        <v>1202</v>
      </c>
      <c r="C246" s="13" t="s">
        <v>589</v>
      </c>
      <c r="D246" s="13">
        <v>2</v>
      </c>
      <c r="E246" s="13" t="s">
        <v>25</v>
      </c>
      <c r="F246" s="12">
        <v>14385.878164228634</v>
      </c>
      <c r="G246" s="13" t="s">
        <v>161</v>
      </c>
      <c r="H246" s="13">
        <v>5</v>
      </c>
      <c r="I246" s="13" t="s">
        <v>1203</v>
      </c>
    </row>
    <row r="247" spans="2:9">
      <c r="B247" s="282" t="s">
        <v>1204</v>
      </c>
      <c r="C247" s="285" t="s">
        <v>589</v>
      </c>
      <c r="D247" s="287">
        <v>3</v>
      </c>
      <c r="E247" s="282" t="s">
        <v>25</v>
      </c>
      <c r="F247" s="291">
        <v>2749.2538319999999</v>
      </c>
      <c r="G247" s="9" t="s">
        <v>68</v>
      </c>
      <c r="H247" s="13">
        <v>150</v>
      </c>
      <c r="I247" s="13" t="s">
        <v>69</v>
      </c>
    </row>
    <row r="248" spans="2:9">
      <c r="B248" s="282"/>
      <c r="C248" s="285"/>
      <c r="D248" s="287"/>
      <c r="E248" s="282"/>
      <c r="F248" s="291"/>
      <c r="G248" s="13" t="s">
        <v>1199</v>
      </c>
      <c r="H248" s="13" t="s">
        <v>1200</v>
      </c>
      <c r="I248" s="13"/>
    </row>
    <row r="249" spans="2:9">
      <c r="B249" s="282" t="s">
        <v>595</v>
      </c>
      <c r="C249" s="285" t="s">
        <v>589</v>
      </c>
      <c r="D249" s="287">
        <v>1</v>
      </c>
      <c r="E249" s="282" t="s">
        <v>25</v>
      </c>
      <c r="F249" s="291">
        <v>12508.800000000001</v>
      </c>
      <c r="G249" s="9" t="s">
        <v>68</v>
      </c>
      <c r="H249" s="13">
        <v>150</v>
      </c>
      <c r="I249" s="13" t="s">
        <v>69</v>
      </c>
    </row>
    <row r="250" spans="2:9">
      <c r="B250" s="282"/>
      <c r="C250" s="285"/>
      <c r="D250" s="287"/>
      <c r="E250" s="282"/>
      <c r="F250" s="291"/>
      <c r="G250" s="9" t="s">
        <v>571</v>
      </c>
      <c r="H250" s="13">
        <v>30</v>
      </c>
      <c r="I250" s="13" t="s">
        <v>80</v>
      </c>
    </row>
    <row r="251" spans="2:9">
      <c r="F251" s="4"/>
    </row>
    <row r="252" spans="2:9" ht="15" thickBot="1">
      <c r="C252" s="15" t="s">
        <v>164</v>
      </c>
      <c r="F252" s="4">
        <f>SUM(F232:F251)</f>
        <v>288598.51290228823</v>
      </c>
    </row>
    <row r="253" spans="2:9">
      <c r="F253" s="4"/>
    </row>
    <row r="254" spans="2:9">
      <c r="C254" s="1"/>
      <c r="F254" s="4"/>
    </row>
    <row r="255" spans="2:9">
      <c r="C255" t="s">
        <v>167</v>
      </c>
      <c r="F255" s="4"/>
    </row>
    <row r="256" spans="2:9">
      <c r="C256" t="s">
        <v>607</v>
      </c>
      <c r="D256" s="56"/>
      <c r="E256" s="42"/>
      <c r="F256" s="42">
        <v>16594.41</v>
      </c>
      <c r="G256" t="s">
        <v>1207</v>
      </c>
    </row>
    <row r="257" spans="2:9">
      <c r="C257" t="s">
        <v>391</v>
      </c>
      <c r="D257" s="56"/>
      <c r="E257" s="42"/>
      <c r="F257" s="42">
        <v>11823.21</v>
      </c>
      <c r="G257" t="s">
        <v>1239</v>
      </c>
    </row>
    <row r="258" spans="2:9">
      <c r="C258" t="s">
        <v>481</v>
      </c>
      <c r="D258" s="56"/>
      <c r="E258" s="42"/>
      <c r="F258" s="42">
        <v>13149.54</v>
      </c>
      <c r="G258" t="s">
        <v>1240</v>
      </c>
    </row>
    <row r="259" spans="2:9">
      <c r="C259" s="3"/>
      <c r="F259" s="4"/>
    </row>
    <row r="260" spans="2:9">
      <c r="C260" s="1" t="s">
        <v>173</v>
      </c>
      <c r="F260" s="63">
        <f>SUM(F256:F259)</f>
        <v>41567.160000000003</v>
      </c>
    </row>
    <row r="261" spans="2:9">
      <c r="C261" s="1"/>
      <c r="F261" s="4"/>
    </row>
    <row r="262" spans="2:9">
      <c r="C262" t="s">
        <v>174</v>
      </c>
      <c r="F262" s="4">
        <v>151664.1</v>
      </c>
    </row>
    <row r="263" spans="2:9">
      <c r="C263" s="3"/>
      <c r="F263" s="4"/>
    </row>
    <row r="264" spans="2:9">
      <c r="C264" s="1" t="s">
        <v>175</v>
      </c>
      <c r="F264" s="4">
        <f>F262+F260+F252</f>
        <v>481829.77290228824</v>
      </c>
    </row>
    <row r="266" spans="2:9">
      <c r="B266" s="1" t="s">
        <v>176</v>
      </c>
      <c r="C266" t="s">
        <v>1241</v>
      </c>
      <c r="F266" s="4"/>
    </row>
    <row r="267" spans="2:9">
      <c r="B267" s="1" t="s">
        <v>178</v>
      </c>
      <c r="C267" t="s">
        <v>1242</v>
      </c>
      <c r="F267" s="4"/>
    </row>
    <row r="268" spans="2:9">
      <c r="B268" s="1"/>
      <c r="F268" s="4"/>
    </row>
    <row r="269" spans="2:9">
      <c r="B269" s="5" t="s">
        <v>15</v>
      </c>
      <c r="C269" s="6" t="s">
        <v>16</v>
      </c>
      <c r="D269" s="7" t="s">
        <v>17</v>
      </c>
      <c r="E269" s="5" t="s">
        <v>180</v>
      </c>
      <c r="F269" s="21" t="s">
        <v>181</v>
      </c>
      <c r="G269" s="5" t="s">
        <v>20</v>
      </c>
      <c r="H269" s="7" t="s">
        <v>182</v>
      </c>
      <c r="I269" s="5" t="s">
        <v>183</v>
      </c>
    </row>
    <row r="270" spans="2:9">
      <c r="B270" s="13" t="s">
        <v>219</v>
      </c>
      <c r="C270" s="13" t="s">
        <v>589</v>
      </c>
      <c r="D270" s="13">
        <v>1</v>
      </c>
      <c r="E270" s="13" t="s">
        <v>25</v>
      </c>
      <c r="F270" s="12">
        <v>4842.3940760000005</v>
      </c>
      <c r="G270" s="9" t="s">
        <v>68</v>
      </c>
      <c r="H270" s="13">
        <v>150</v>
      </c>
      <c r="I270" s="13" t="s">
        <v>69</v>
      </c>
    </row>
    <row r="271" spans="2:9">
      <c r="B271" s="13" t="s">
        <v>645</v>
      </c>
      <c r="C271" s="13" t="s">
        <v>589</v>
      </c>
      <c r="D271" s="13">
        <v>1</v>
      </c>
      <c r="E271" s="13" t="s">
        <v>25</v>
      </c>
      <c r="F271" s="12">
        <v>7654.573273</v>
      </c>
      <c r="G271" s="13" t="s">
        <v>1212</v>
      </c>
      <c r="H271" s="13"/>
      <c r="I271" s="13" t="s">
        <v>204</v>
      </c>
    </row>
    <row r="272" spans="2:9">
      <c r="B272" s="13" t="s">
        <v>690</v>
      </c>
      <c r="C272" s="13" t="s">
        <v>589</v>
      </c>
      <c r="D272" s="13">
        <v>2</v>
      </c>
      <c r="E272" s="13" t="s">
        <v>25</v>
      </c>
      <c r="F272" s="12">
        <v>12349.289628295803</v>
      </c>
      <c r="G272" s="13" t="s">
        <v>1197</v>
      </c>
      <c r="H272" s="13">
        <v>150</v>
      </c>
      <c r="I272" s="13" t="s">
        <v>69</v>
      </c>
    </row>
    <row r="273" spans="2:9">
      <c r="B273" s="282" t="s">
        <v>76</v>
      </c>
      <c r="C273" s="285" t="s">
        <v>589</v>
      </c>
      <c r="D273" s="287">
        <v>6</v>
      </c>
      <c r="E273" s="282" t="s">
        <v>25</v>
      </c>
      <c r="F273" s="291">
        <v>24474.296909999997</v>
      </c>
      <c r="G273" s="13" t="s">
        <v>447</v>
      </c>
      <c r="H273" s="13">
        <v>400</v>
      </c>
      <c r="I273" s="13" t="s">
        <v>69</v>
      </c>
    </row>
    <row r="274" spans="2:9">
      <c r="B274" s="282"/>
      <c r="C274" s="285"/>
      <c r="D274" s="287"/>
      <c r="E274" s="282"/>
      <c r="F274" s="291"/>
      <c r="G274" s="13" t="s">
        <v>1199</v>
      </c>
      <c r="H274" s="13" t="s">
        <v>1200</v>
      </c>
      <c r="I274" s="13"/>
    </row>
    <row r="275" spans="2:9">
      <c r="B275" s="13" t="s">
        <v>1213</v>
      </c>
      <c r="C275" s="13" t="s">
        <v>1214</v>
      </c>
      <c r="D275" s="13">
        <v>4</v>
      </c>
      <c r="E275" s="13" t="s">
        <v>25</v>
      </c>
      <c r="F275" s="12">
        <v>234265.756612</v>
      </c>
      <c r="G275" s="13" t="s">
        <v>1217</v>
      </c>
      <c r="H275" s="13">
        <v>80</v>
      </c>
      <c r="I275" s="13" t="s">
        <v>58</v>
      </c>
    </row>
    <row r="276" spans="2:9">
      <c r="B276" s="282" t="s">
        <v>188</v>
      </c>
      <c r="C276" s="285" t="s">
        <v>589</v>
      </c>
      <c r="D276" s="287">
        <v>1</v>
      </c>
      <c r="E276" s="282" t="s">
        <v>25</v>
      </c>
      <c r="F276" s="291">
        <v>20848</v>
      </c>
      <c r="G276" s="9" t="s">
        <v>68</v>
      </c>
      <c r="H276" s="13">
        <v>150</v>
      </c>
      <c r="I276" s="13" t="s">
        <v>69</v>
      </c>
    </row>
    <row r="277" spans="2:9">
      <c r="B277" s="282"/>
      <c r="C277" s="285"/>
      <c r="D277" s="287"/>
      <c r="E277" s="282"/>
      <c r="F277" s="291"/>
      <c r="G277" s="9" t="s">
        <v>571</v>
      </c>
      <c r="H277" s="13">
        <v>50</v>
      </c>
      <c r="I277" s="13" t="s">
        <v>80</v>
      </c>
    </row>
    <row r="278" spans="2:9">
      <c r="B278" s="282" t="s">
        <v>84</v>
      </c>
      <c r="C278" s="285" t="s">
        <v>589</v>
      </c>
      <c r="D278" s="287">
        <v>2</v>
      </c>
      <c r="E278" s="282" t="s">
        <v>192</v>
      </c>
      <c r="F278" s="291">
        <v>29860.079999999994</v>
      </c>
      <c r="G278" s="9" t="s">
        <v>68</v>
      </c>
      <c r="H278" s="13">
        <v>150</v>
      </c>
      <c r="I278" s="13" t="s">
        <v>69</v>
      </c>
    </row>
    <row r="279" spans="2:9">
      <c r="B279" s="282"/>
      <c r="C279" s="285"/>
      <c r="D279" s="287"/>
      <c r="E279" s="282"/>
      <c r="F279" s="291"/>
      <c r="G279" s="9" t="s">
        <v>571</v>
      </c>
      <c r="H279" s="13">
        <v>3</v>
      </c>
      <c r="I279" s="13" t="s">
        <v>80</v>
      </c>
    </row>
    <row r="280" spans="2:9">
      <c r="B280" s="13" t="s">
        <v>92</v>
      </c>
      <c r="C280" s="13" t="s">
        <v>589</v>
      </c>
      <c r="D280" s="13">
        <v>1</v>
      </c>
      <c r="E280" s="13" t="s">
        <v>25</v>
      </c>
      <c r="F280" s="22">
        <v>17191.099068</v>
      </c>
      <c r="G280" s="13" t="s">
        <v>94</v>
      </c>
      <c r="H280" s="13">
        <v>1</v>
      </c>
      <c r="I280" s="13" t="s">
        <v>95</v>
      </c>
    </row>
    <row r="281" spans="2:9">
      <c r="B281" s="13" t="s">
        <v>140</v>
      </c>
      <c r="C281" s="13" t="s">
        <v>124</v>
      </c>
      <c r="D281" s="13">
        <v>1</v>
      </c>
      <c r="E281" s="13" t="s">
        <v>25</v>
      </c>
      <c r="F281" s="22">
        <v>13643.042581</v>
      </c>
      <c r="G281" s="13" t="s">
        <v>286</v>
      </c>
      <c r="H281" s="13">
        <v>1</v>
      </c>
      <c r="I281" s="13" t="s">
        <v>218</v>
      </c>
    </row>
    <row r="282" spans="2:9">
      <c r="B282" s="13" t="s">
        <v>63</v>
      </c>
      <c r="C282" s="13" t="s">
        <v>589</v>
      </c>
      <c r="D282" s="13">
        <v>2</v>
      </c>
      <c r="E282" s="13" t="s">
        <v>25</v>
      </c>
      <c r="F282" s="22">
        <v>4789.8121060000003</v>
      </c>
      <c r="G282" s="13" t="s">
        <v>1212</v>
      </c>
      <c r="H282" s="13"/>
      <c r="I282" s="13" t="s">
        <v>204</v>
      </c>
    </row>
    <row r="283" spans="2:9">
      <c r="B283" s="13" t="s">
        <v>320</v>
      </c>
      <c r="C283" s="13" t="s">
        <v>589</v>
      </c>
      <c r="D283" s="13">
        <v>1</v>
      </c>
      <c r="E283" s="13" t="s">
        <v>25</v>
      </c>
      <c r="F283" s="22">
        <v>15358.390282763805</v>
      </c>
      <c r="G283" s="13" t="s">
        <v>1088</v>
      </c>
      <c r="H283" s="13">
        <v>1</v>
      </c>
      <c r="I283" s="13" t="s">
        <v>1206</v>
      </c>
    </row>
    <row r="284" spans="2:9">
      <c r="B284" s="13" t="s">
        <v>1202</v>
      </c>
      <c r="C284" s="13" t="s">
        <v>589</v>
      </c>
      <c r="D284" s="13">
        <v>2</v>
      </c>
      <c r="E284" s="13" t="s">
        <v>25</v>
      </c>
      <c r="F284" s="22">
        <v>14385.878164228634</v>
      </c>
      <c r="G284" s="13" t="s">
        <v>161</v>
      </c>
      <c r="H284" s="13">
        <v>5</v>
      </c>
      <c r="I284" s="13" t="s">
        <v>1203</v>
      </c>
    </row>
    <row r="285" spans="2:9">
      <c r="B285" s="282" t="s">
        <v>1204</v>
      </c>
      <c r="C285" s="285" t="s">
        <v>589</v>
      </c>
      <c r="D285" s="287">
        <v>2</v>
      </c>
      <c r="E285" s="282" t="s">
        <v>25</v>
      </c>
      <c r="F285" s="291">
        <v>1832.8358879999998</v>
      </c>
      <c r="G285" s="13" t="s">
        <v>447</v>
      </c>
      <c r="H285" s="13">
        <v>150</v>
      </c>
      <c r="I285" s="13" t="s">
        <v>69</v>
      </c>
    </row>
    <row r="286" spans="2:9">
      <c r="B286" s="282"/>
      <c r="C286" s="285"/>
      <c r="D286" s="287"/>
      <c r="E286" s="282"/>
      <c r="F286" s="291"/>
      <c r="G286" s="13" t="s">
        <v>1199</v>
      </c>
      <c r="H286" s="13"/>
      <c r="I286" s="13"/>
    </row>
    <row r="287" spans="2:9">
      <c r="B287" s="282" t="s">
        <v>595</v>
      </c>
      <c r="C287" s="285" t="s">
        <v>589</v>
      </c>
      <c r="D287" s="287">
        <v>1</v>
      </c>
      <c r="E287" s="282" t="s">
        <v>25</v>
      </c>
      <c r="F287" s="291">
        <v>12508.800000000001</v>
      </c>
      <c r="G287" s="9" t="s">
        <v>68</v>
      </c>
      <c r="H287" s="13">
        <v>150</v>
      </c>
      <c r="I287" s="13" t="s">
        <v>69</v>
      </c>
    </row>
    <row r="288" spans="2:9">
      <c r="B288" s="282"/>
      <c r="C288" s="285"/>
      <c r="D288" s="287"/>
      <c r="E288" s="282"/>
      <c r="F288" s="291"/>
      <c r="G288" s="9" t="s">
        <v>571</v>
      </c>
      <c r="H288" s="13">
        <v>30</v>
      </c>
      <c r="I288" s="13" t="s">
        <v>80</v>
      </c>
    </row>
    <row r="289" spans="2:7">
      <c r="F289" s="4"/>
    </row>
    <row r="290" spans="2:7" ht="15" thickBot="1">
      <c r="C290" s="15" t="s">
        <v>164</v>
      </c>
      <c r="F290" s="4">
        <f>SUM(F270:F289)</f>
        <v>414004.24858928827</v>
      </c>
    </row>
    <row r="291" spans="2:7">
      <c r="F291" s="4"/>
    </row>
    <row r="292" spans="2:7">
      <c r="C292" s="1"/>
      <c r="F292" s="4"/>
    </row>
    <row r="293" spans="2:7">
      <c r="C293" t="s">
        <v>167</v>
      </c>
      <c r="F293" s="4"/>
    </row>
    <row r="294" spans="2:7">
      <c r="C294" t="s">
        <v>607</v>
      </c>
      <c r="F294" s="4">
        <v>23805.24</v>
      </c>
      <c r="G294" t="s">
        <v>1207</v>
      </c>
    </row>
    <row r="295" spans="2:7">
      <c r="C295" t="s">
        <v>391</v>
      </c>
      <c r="F295" s="4">
        <v>16960.79</v>
      </c>
      <c r="G295" t="s">
        <v>1243</v>
      </c>
    </row>
    <row r="296" spans="2:7">
      <c r="C296" s="3" t="s">
        <v>481</v>
      </c>
      <c r="F296" s="4">
        <v>15362.18</v>
      </c>
      <c r="G296" t="s">
        <v>1234</v>
      </c>
    </row>
    <row r="297" spans="2:7">
      <c r="C297" s="3"/>
      <c r="F297" s="4"/>
    </row>
    <row r="298" spans="2:7">
      <c r="C298" s="1" t="s">
        <v>173</v>
      </c>
      <c r="F298" s="4">
        <f>SUM(F294:F297)</f>
        <v>56128.21</v>
      </c>
    </row>
    <row r="299" spans="2:7">
      <c r="C299" s="1"/>
      <c r="F299" s="4"/>
    </row>
    <row r="300" spans="2:7">
      <c r="C300" t="s">
        <v>174</v>
      </c>
      <c r="F300" s="4">
        <v>212626.61</v>
      </c>
    </row>
    <row r="301" spans="2:7">
      <c r="C301" s="3"/>
      <c r="F301" s="4"/>
    </row>
    <row r="302" spans="2:7">
      <c r="C302" s="1" t="s">
        <v>175</v>
      </c>
      <c r="F302" s="4">
        <f>F300+F298+F290</f>
        <v>682759.06858928828</v>
      </c>
    </row>
    <row r="304" spans="2:7">
      <c r="B304" s="1" t="s">
        <v>176</v>
      </c>
      <c r="C304" s="3" t="s">
        <v>1244</v>
      </c>
      <c r="F304" s="4"/>
    </row>
    <row r="305" spans="2:9">
      <c r="B305" s="1" t="s">
        <v>178</v>
      </c>
      <c r="C305" s="3" t="s">
        <v>1245</v>
      </c>
      <c r="F305" s="4"/>
    </row>
    <row r="306" spans="2:9">
      <c r="C306" s="3"/>
      <c r="F306" s="4"/>
    </row>
    <row r="307" spans="2:9">
      <c r="B307" s="5" t="s">
        <v>15</v>
      </c>
      <c r="C307" s="5" t="s">
        <v>16</v>
      </c>
      <c r="D307" s="7" t="s">
        <v>17</v>
      </c>
      <c r="E307" s="5" t="s">
        <v>180</v>
      </c>
      <c r="F307" s="21" t="s">
        <v>181</v>
      </c>
      <c r="G307" s="5" t="s">
        <v>20</v>
      </c>
      <c r="H307" s="7" t="s">
        <v>182</v>
      </c>
      <c r="I307" s="5" t="s">
        <v>183</v>
      </c>
    </row>
    <row r="308" spans="2:9">
      <c r="B308" s="13" t="s">
        <v>219</v>
      </c>
      <c r="C308" s="9" t="s">
        <v>589</v>
      </c>
      <c r="D308" s="13">
        <v>1</v>
      </c>
      <c r="E308" s="13" t="s">
        <v>25</v>
      </c>
      <c r="F308" s="12">
        <v>4842.3940760000005</v>
      </c>
      <c r="G308" s="9" t="s">
        <v>68</v>
      </c>
      <c r="H308" s="11">
        <v>150</v>
      </c>
      <c r="I308" s="13" t="s">
        <v>69</v>
      </c>
    </row>
    <row r="309" spans="2:9">
      <c r="B309" s="13" t="s">
        <v>645</v>
      </c>
      <c r="C309" s="9" t="s">
        <v>589</v>
      </c>
      <c r="D309" s="13">
        <v>1</v>
      </c>
      <c r="E309" s="13" t="s">
        <v>25</v>
      </c>
      <c r="F309" s="12">
        <v>7654.573273</v>
      </c>
      <c r="G309" s="13" t="s">
        <v>1212</v>
      </c>
      <c r="H309" s="11">
        <v>1</v>
      </c>
      <c r="I309" s="13" t="s">
        <v>204</v>
      </c>
    </row>
    <row r="310" spans="2:9">
      <c r="B310" s="13" t="s">
        <v>690</v>
      </c>
      <c r="C310" s="9" t="s">
        <v>589</v>
      </c>
      <c r="D310" s="13">
        <v>2</v>
      </c>
      <c r="E310" s="13" t="s">
        <v>25</v>
      </c>
      <c r="F310" s="12">
        <v>12349.289628295803</v>
      </c>
      <c r="G310" s="13" t="s">
        <v>1197</v>
      </c>
      <c r="H310" s="11">
        <v>150</v>
      </c>
      <c r="I310" s="13" t="s">
        <v>69</v>
      </c>
    </row>
    <row r="311" spans="2:9">
      <c r="B311" s="282" t="s">
        <v>76</v>
      </c>
      <c r="C311" s="282" t="s">
        <v>589</v>
      </c>
      <c r="D311" s="287">
        <v>6</v>
      </c>
      <c r="E311" s="282" t="s">
        <v>25</v>
      </c>
      <c r="F311" s="291">
        <v>12840.03867</v>
      </c>
      <c r="G311" s="13" t="s">
        <v>447</v>
      </c>
      <c r="H311" s="11">
        <v>280</v>
      </c>
      <c r="I311" s="13" t="s">
        <v>80</v>
      </c>
    </row>
    <row r="312" spans="2:9">
      <c r="B312" s="282"/>
      <c r="C312" s="282"/>
      <c r="D312" s="287"/>
      <c r="E312" s="282"/>
      <c r="F312" s="291"/>
      <c r="G312" s="13" t="s">
        <v>1199</v>
      </c>
      <c r="H312" s="13" t="s">
        <v>1200</v>
      </c>
      <c r="I312" s="13"/>
    </row>
    <row r="313" spans="2:9">
      <c r="B313" s="13" t="s">
        <v>1213</v>
      </c>
      <c r="C313" s="9" t="s">
        <v>1214</v>
      </c>
      <c r="D313" s="13">
        <v>4</v>
      </c>
      <c r="E313" s="13" t="s">
        <v>25</v>
      </c>
      <c r="F313" s="12">
        <v>188538.70497600001</v>
      </c>
      <c r="G313" s="13" t="s">
        <v>1217</v>
      </c>
      <c r="H313" s="13">
        <v>65.5</v>
      </c>
      <c r="I313" s="13" t="s">
        <v>58</v>
      </c>
    </row>
    <row r="314" spans="2:9">
      <c r="B314" s="282" t="s">
        <v>188</v>
      </c>
      <c r="C314" s="282" t="s">
        <v>589</v>
      </c>
      <c r="D314" s="287">
        <v>1</v>
      </c>
      <c r="E314" s="282" t="s">
        <v>25</v>
      </c>
      <c r="F314" s="291">
        <v>24346.799999999999</v>
      </c>
      <c r="G314" s="9" t="s">
        <v>68</v>
      </c>
      <c r="H314" s="11">
        <v>150</v>
      </c>
      <c r="I314" s="13" t="s">
        <v>69</v>
      </c>
    </row>
    <row r="315" spans="2:9">
      <c r="B315" s="282"/>
      <c r="C315" s="282"/>
      <c r="D315" s="287"/>
      <c r="E315" s="282"/>
      <c r="F315" s="291"/>
      <c r="G315" s="9" t="s">
        <v>571</v>
      </c>
      <c r="H315" s="11">
        <v>40</v>
      </c>
      <c r="I315" s="13" t="s">
        <v>80</v>
      </c>
    </row>
    <row r="316" spans="2:9">
      <c r="B316" s="282" t="s">
        <v>84</v>
      </c>
      <c r="C316" s="282" t="s">
        <v>589</v>
      </c>
      <c r="D316" s="287">
        <v>2</v>
      </c>
      <c r="E316" s="282" t="s">
        <v>192</v>
      </c>
      <c r="F316" s="291">
        <v>29860.079999999994</v>
      </c>
      <c r="G316" s="9" t="s">
        <v>68</v>
      </c>
      <c r="H316" s="11">
        <v>150</v>
      </c>
      <c r="I316" s="13" t="s">
        <v>69</v>
      </c>
    </row>
    <row r="317" spans="2:9">
      <c r="B317" s="282"/>
      <c r="C317" s="282"/>
      <c r="D317" s="287"/>
      <c r="E317" s="282"/>
      <c r="F317" s="291"/>
      <c r="G317" s="9" t="s">
        <v>571</v>
      </c>
      <c r="H317" s="11">
        <v>3</v>
      </c>
      <c r="I317" s="13" t="s">
        <v>80</v>
      </c>
    </row>
    <row r="318" spans="2:9">
      <c r="B318" s="13" t="s">
        <v>92</v>
      </c>
      <c r="C318" s="9" t="s">
        <v>589</v>
      </c>
      <c r="D318" s="13">
        <v>1</v>
      </c>
      <c r="E318" s="13" t="s">
        <v>25</v>
      </c>
      <c r="F318" s="12">
        <v>17191.099068</v>
      </c>
      <c r="G318" s="13" t="s">
        <v>94</v>
      </c>
      <c r="H318" s="11">
        <v>1</v>
      </c>
      <c r="I318" s="13" t="s">
        <v>95</v>
      </c>
    </row>
    <row r="319" spans="2:9">
      <c r="B319" s="13" t="s">
        <v>140</v>
      </c>
      <c r="C319" s="9" t="s">
        <v>124</v>
      </c>
      <c r="D319" s="13">
        <v>1</v>
      </c>
      <c r="E319" s="13" t="s">
        <v>25</v>
      </c>
      <c r="F319" s="12">
        <v>13643.042581</v>
      </c>
      <c r="G319" s="13" t="s">
        <v>286</v>
      </c>
      <c r="H319" s="11">
        <v>1</v>
      </c>
      <c r="I319" s="13" t="s">
        <v>218</v>
      </c>
    </row>
    <row r="320" spans="2:9">
      <c r="B320" s="13" t="s">
        <v>63</v>
      </c>
      <c r="C320" s="9" t="s">
        <v>589</v>
      </c>
      <c r="D320" s="13">
        <v>2</v>
      </c>
      <c r="E320" s="13" t="s">
        <v>25</v>
      </c>
      <c r="F320" s="12">
        <v>4789.8121060000003</v>
      </c>
      <c r="G320" s="13" t="s">
        <v>1212</v>
      </c>
      <c r="H320" s="11">
        <v>1</v>
      </c>
      <c r="I320" s="13" t="s">
        <v>204</v>
      </c>
    </row>
    <row r="321" spans="2:9">
      <c r="B321" s="13" t="s">
        <v>320</v>
      </c>
      <c r="C321" s="9" t="s">
        <v>589</v>
      </c>
      <c r="D321" s="13">
        <v>1</v>
      </c>
      <c r="E321" s="13" t="s">
        <v>25</v>
      </c>
      <c r="F321" s="12">
        <v>15358.390282763805</v>
      </c>
      <c r="G321" s="13" t="s">
        <v>1088</v>
      </c>
      <c r="H321" s="11">
        <v>2</v>
      </c>
      <c r="I321" s="13" t="s">
        <v>1206</v>
      </c>
    </row>
    <row r="322" spans="2:9">
      <c r="B322" s="13" t="s">
        <v>1202</v>
      </c>
      <c r="C322" s="9" t="s">
        <v>589</v>
      </c>
      <c r="D322" s="13">
        <v>2</v>
      </c>
      <c r="E322" s="13" t="s">
        <v>25</v>
      </c>
      <c r="F322" s="12">
        <v>14385.878164228634</v>
      </c>
      <c r="G322" s="13" t="s">
        <v>161</v>
      </c>
      <c r="H322" s="11">
        <v>5</v>
      </c>
      <c r="I322" s="13" t="s">
        <v>1203</v>
      </c>
    </row>
    <row r="323" spans="2:9">
      <c r="B323" s="282" t="s">
        <v>1204</v>
      </c>
      <c r="C323" s="282" t="s">
        <v>589</v>
      </c>
      <c r="D323" s="287">
        <v>2</v>
      </c>
      <c r="E323" s="282" t="s">
        <v>25</v>
      </c>
      <c r="F323" s="291">
        <v>22494.6574</v>
      </c>
      <c r="G323" s="13" t="s">
        <v>447</v>
      </c>
      <c r="H323" s="11">
        <v>150</v>
      </c>
      <c r="I323" s="13" t="s">
        <v>69</v>
      </c>
    </row>
    <row r="324" spans="2:9">
      <c r="B324" s="282"/>
      <c r="C324" s="282"/>
      <c r="D324" s="287"/>
      <c r="E324" s="282"/>
      <c r="F324" s="291"/>
      <c r="G324" s="13" t="s">
        <v>1199</v>
      </c>
      <c r="H324" s="11" t="s">
        <v>1205</v>
      </c>
      <c r="I324" s="13"/>
    </row>
    <row r="325" spans="2:9">
      <c r="B325" s="282" t="s">
        <v>595</v>
      </c>
      <c r="C325" s="282" t="s">
        <v>589</v>
      </c>
      <c r="D325" s="287">
        <v>1</v>
      </c>
      <c r="E325" s="282" t="s">
        <v>25</v>
      </c>
      <c r="F325" s="291">
        <v>18260.099999999999</v>
      </c>
      <c r="G325" s="9" t="s">
        <v>68</v>
      </c>
      <c r="H325" s="11">
        <v>150</v>
      </c>
      <c r="I325" s="13" t="s">
        <v>69</v>
      </c>
    </row>
    <row r="326" spans="2:9">
      <c r="B326" s="282"/>
      <c r="C326" s="282"/>
      <c r="D326" s="287"/>
      <c r="E326" s="282"/>
      <c r="F326" s="291"/>
      <c r="G326" s="9" t="s">
        <v>571</v>
      </c>
      <c r="H326" s="11">
        <v>30</v>
      </c>
      <c r="I326" s="13" t="s">
        <v>80</v>
      </c>
    </row>
    <row r="327" spans="2:9">
      <c r="C327" s="3"/>
      <c r="F327" s="4"/>
    </row>
    <row r="328" spans="2:9" ht="15" thickBot="1">
      <c r="C328" s="75" t="s">
        <v>164</v>
      </c>
      <c r="F328" s="4">
        <f>SUM(F308:F327)</f>
        <v>386554.86022528826</v>
      </c>
    </row>
    <row r="329" spans="2:9">
      <c r="C329" s="3"/>
      <c r="F329" s="4"/>
    </row>
    <row r="330" spans="2:9">
      <c r="C330" s="20"/>
      <c r="F330" s="4"/>
    </row>
    <row r="331" spans="2:9">
      <c r="C331" s="3" t="s">
        <v>167</v>
      </c>
      <c r="F331" s="4"/>
    </row>
    <row r="332" spans="2:9">
      <c r="C332" t="s">
        <v>607</v>
      </c>
      <c r="D332" s="56"/>
      <c r="E332" s="42"/>
      <c r="F332" s="42">
        <v>22226.9</v>
      </c>
      <c r="G332" t="s">
        <v>1207</v>
      </c>
    </row>
    <row r="333" spans="2:9">
      <c r="C333" t="s">
        <v>391</v>
      </c>
      <c r="D333" s="56"/>
      <c r="E333" s="42"/>
      <c r="F333" s="42">
        <v>15836.26</v>
      </c>
      <c r="G333" t="s">
        <v>1246</v>
      </c>
    </row>
    <row r="334" spans="2:9">
      <c r="E334" s="42"/>
      <c r="F334" s="4"/>
    </row>
    <row r="335" spans="2:9">
      <c r="C335" s="3"/>
      <c r="F335" s="4"/>
    </row>
    <row r="336" spans="2:9">
      <c r="C336" s="20" t="s">
        <v>173</v>
      </c>
      <c r="F336" s="63">
        <f>SUM(F332:F335)</f>
        <v>38063.160000000003</v>
      </c>
    </row>
    <row r="337" spans="2:9">
      <c r="C337" s="20"/>
      <c r="F337" s="4"/>
    </row>
    <row r="338" spans="2:9">
      <c r="C338" s="3" t="s">
        <v>174</v>
      </c>
      <c r="F338" s="42">
        <v>192904.15</v>
      </c>
    </row>
    <row r="339" spans="2:9">
      <c r="C339" s="3"/>
      <c r="F339" s="4"/>
    </row>
    <row r="340" spans="2:9">
      <c r="C340" s="20" t="s">
        <v>175</v>
      </c>
      <c r="F340" s="63">
        <f>F338+F336+F328</f>
        <v>617522.17022528825</v>
      </c>
    </row>
    <row r="341" spans="2:9">
      <c r="C341" s="3"/>
      <c r="F341" s="4"/>
    </row>
    <row r="342" spans="2:9">
      <c r="B342" s="1" t="s">
        <v>176</v>
      </c>
      <c r="C342" s="3" t="s">
        <v>1247</v>
      </c>
      <c r="F342" s="4"/>
    </row>
    <row r="343" spans="2:9">
      <c r="B343" s="1" t="s">
        <v>178</v>
      </c>
      <c r="C343" s="3" t="s">
        <v>1248</v>
      </c>
      <c r="F343" s="4"/>
    </row>
    <row r="344" spans="2:9">
      <c r="C344" s="3"/>
      <c r="F344" s="4"/>
    </row>
    <row r="345" spans="2:9">
      <c r="B345" s="5" t="s">
        <v>15</v>
      </c>
      <c r="C345" s="5" t="s">
        <v>16</v>
      </c>
      <c r="D345" s="7" t="s">
        <v>17</v>
      </c>
      <c r="E345" s="5" t="s">
        <v>180</v>
      </c>
      <c r="F345" s="21" t="s">
        <v>181</v>
      </c>
      <c r="G345" s="5" t="s">
        <v>20</v>
      </c>
      <c r="H345" s="7" t="s">
        <v>182</v>
      </c>
      <c r="I345" s="5" t="s">
        <v>183</v>
      </c>
    </row>
    <row r="346" spans="2:9">
      <c r="B346" s="13" t="s">
        <v>219</v>
      </c>
      <c r="C346" s="9" t="s">
        <v>589</v>
      </c>
      <c r="D346" s="13">
        <v>1</v>
      </c>
      <c r="E346" s="13" t="s">
        <v>25</v>
      </c>
      <c r="F346" s="12">
        <v>4842.3940760000005</v>
      </c>
      <c r="G346" s="9" t="s">
        <v>68</v>
      </c>
      <c r="H346" s="13">
        <v>150</v>
      </c>
      <c r="I346" s="13" t="s">
        <v>69</v>
      </c>
    </row>
    <row r="347" spans="2:9">
      <c r="B347" s="13" t="s">
        <v>645</v>
      </c>
      <c r="C347" s="9" t="s">
        <v>589</v>
      </c>
      <c r="D347" s="13">
        <v>1</v>
      </c>
      <c r="E347" s="13" t="s">
        <v>25</v>
      </c>
      <c r="F347" s="12">
        <v>7654.573273</v>
      </c>
      <c r="G347" s="13" t="s">
        <v>1212</v>
      </c>
      <c r="H347" s="13">
        <v>1</v>
      </c>
      <c r="I347" s="13" t="s">
        <v>204</v>
      </c>
    </row>
    <row r="348" spans="2:9">
      <c r="B348" s="13" t="s">
        <v>690</v>
      </c>
      <c r="C348" s="9" t="s">
        <v>589</v>
      </c>
      <c r="D348" s="13">
        <v>2</v>
      </c>
      <c r="E348" s="13" t="s">
        <v>25</v>
      </c>
      <c r="F348" s="12">
        <v>12349.289628295803</v>
      </c>
      <c r="G348" s="13" t="s">
        <v>1197</v>
      </c>
      <c r="H348" s="13">
        <v>150</v>
      </c>
      <c r="I348" s="13" t="s">
        <v>69</v>
      </c>
    </row>
    <row r="349" spans="2:9">
      <c r="B349" s="282" t="s">
        <v>76</v>
      </c>
      <c r="C349" s="282" t="s">
        <v>589</v>
      </c>
      <c r="D349" s="287">
        <v>6</v>
      </c>
      <c r="E349" s="282" t="s">
        <v>25</v>
      </c>
      <c r="F349" s="291">
        <v>7510.2374639999998</v>
      </c>
      <c r="G349" s="13" t="s">
        <v>447</v>
      </c>
      <c r="H349" s="13">
        <v>200</v>
      </c>
      <c r="I349" s="13" t="s">
        <v>80</v>
      </c>
    </row>
    <row r="350" spans="2:9">
      <c r="B350" s="282"/>
      <c r="C350" s="282"/>
      <c r="D350" s="287"/>
      <c r="E350" s="282"/>
      <c r="F350" s="291"/>
      <c r="G350" s="13" t="s">
        <v>1199</v>
      </c>
      <c r="H350" s="13" t="s">
        <v>1200</v>
      </c>
      <c r="I350" s="13"/>
    </row>
    <row r="351" spans="2:9">
      <c r="B351" s="13" t="s">
        <v>1213</v>
      </c>
      <c r="C351" s="9" t="s">
        <v>1214</v>
      </c>
      <c r="D351" s="13">
        <v>1</v>
      </c>
      <c r="E351" s="13" t="s">
        <v>25</v>
      </c>
      <c r="F351" s="12">
        <v>58566.439152999999</v>
      </c>
      <c r="G351" s="13" t="s">
        <v>1217</v>
      </c>
      <c r="H351" s="13">
        <v>80</v>
      </c>
      <c r="I351" s="13" t="s">
        <v>58</v>
      </c>
    </row>
    <row r="352" spans="2:9">
      <c r="B352" s="282" t="s">
        <v>188</v>
      </c>
      <c r="C352" s="282" t="s">
        <v>589</v>
      </c>
      <c r="D352" s="287">
        <v>1</v>
      </c>
      <c r="E352" s="282" t="s">
        <v>25</v>
      </c>
      <c r="F352" s="291">
        <v>24346.799999999999</v>
      </c>
      <c r="G352" s="9" t="s">
        <v>68</v>
      </c>
      <c r="H352" s="13">
        <v>150</v>
      </c>
      <c r="I352" s="13" t="s">
        <v>69</v>
      </c>
    </row>
    <row r="353" spans="2:9">
      <c r="B353" s="282"/>
      <c r="C353" s="282"/>
      <c r="D353" s="287"/>
      <c r="E353" s="282"/>
      <c r="F353" s="291"/>
      <c r="G353" s="9" t="s">
        <v>571</v>
      </c>
      <c r="H353" s="13">
        <v>40</v>
      </c>
      <c r="I353" s="13" t="s">
        <v>80</v>
      </c>
    </row>
    <row r="354" spans="2:9">
      <c r="B354" s="282" t="s">
        <v>84</v>
      </c>
      <c r="C354" s="282" t="s">
        <v>589</v>
      </c>
      <c r="D354" s="287">
        <v>2</v>
      </c>
      <c r="E354" s="282" t="s">
        <v>192</v>
      </c>
      <c r="F354" s="291">
        <v>29860.079999999994</v>
      </c>
      <c r="G354" s="9" t="s">
        <v>68</v>
      </c>
      <c r="H354" s="13">
        <v>150</v>
      </c>
      <c r="I354" s="13" t="s">
        <v>69</v>
      </c>
    </row>
    <row r="355" spans="2:9">
      <c r="B355" s="282"/>
      <c r="C355" s="282"/>
      <c r="D355" s="287"/>
      <c r="E355" s="282"/>
      <c r="F355" s="291"/>
      <c r="G355" s="9" t="s">
        <v>571</v>
      </c>
      <c r="H355" s="13">
        <v>3</v>
      </c>
      <c r="I355" s="13" t="s">
        <v>80</v>
      </c>
    </row>
    <row r="356" spans="2:9">
      <c r="B356" s="13" t="s">
        <v>92</v>
      </c>
      <c r="C356" s="9" t="s">
        <v>589</v>
      </c>
      <c r="D356" s="13">
        <v>1</v>
      </c>
      <c r="E356" s="13" t="s">
        <v>25</v>
      </c>
      <c r="F356" s="12">
        <v>17191.099068</v>
      </c>
      <c r="G356" s="13" t="s">
        <v>94</v>
      </c>
      <c r="H356" s="13">
        <v>1</v>
      </c>
      <c r="I356" s="13" t="s">
        <v>95</v>
      </c>
    </row>
    <row r="357" spans="2:9">
      <c r="B357" s="13" t="s">
        <v>140</v>
      </c>
      <c r="C357" s="9" t="s">
        <v>124</v>
      </c>
      <c r="D357" s="13">
        <v>1</v>
      </c>
      <c r="E357" s="13" t="s">
        <v>25</v>
      </c>
      <c r="F357" s="12">
        <v>13643.042581</v>
      </c>
      <c r="G357" s="13" t="s">
        <v>286</v>
      </c>
      <c r="H357" s="13">
        <v>1</v>
      </c>
      <c r="I357" s="13" t="s">
        <v>218</v>
      </c>
    </row>
    <row r="358" spans="2:9">
      <c r="B358" s="13" t="s">
        <v>63</v>
      </c>
      <c r="C358" s="9" t="s">
        <v>589</v>
      </c>
      <c r="D358" s="13">
        <v>2</v>
      </c>
      <c r="E358" s="13" t="s">
        <v>25</v>
      </c>
      <c r="F358" s="12">
        <v>4789.8121060000003</v>
      </c>
      <c r="G358" s="13" t="s">
        <v>1212</v>
      </c>
      <c r="H358" s="13">
        <v>2</v>
      </c>
      <c r="I358" s="13" t="s">
        <v>204</v>
      </c>
    </row>
    <row r="359" spans="2:9">
      <c r="B359" s="13" t="s">
        <v>320</v>
      </c>
      <c r="C359" s="9" t="s">
        <v>589</v>
      </c>
      <c r="D359" s="13">
        <v>1</v>
      </c>
      <c r="E359" s="13" t="s">
        <v>25</v>
      </c>
      <c r="F359" s="12">
        <v>15358.390282763805</v>
      </c>
      <c r="G359" s="13" t="s">
        <v>1088</v>
      </c>
      <c r="H359" s="13">
        <v>2</v>
      </c>
      <c r="I359" s="13" t="s">
        <v>1206</v>
      </c>
    </row>
    <row r="360" spans="2:9">
      <c r="B360" s="13" t="s">
        <v>1202</v>
      </c>
      <c r="C360" s="9" t="s">
        <v>589</v>
      </c>
      <c r="D360" s="13">
        <v>2</v>
      </c>
      <c r="E360" s="13" t="s">
        <v>25</v>
      </c>
      <c r="F360" s="12">
        <v>14385.878164228634</v>
      </c>
      <c r="G360" s="13" t="s">
        <v>161</v>
      </c>
      <c r="H360" s="13">
        <v>5</v>
      </c>
      <c r="I360" s="13" t="s">
        <v>1203</v>
      </c>
    </row>
    <row r="361" spans="2:9">
      <c r="B361" s="282" t="s">
        <v>1204</v>
      </c>
      <c r="C361" s="282" t="s">
        <v>589</v>
      </c>
      <c r="D361" s="287">
        <v>2</v>
      </c>
      <c r="E361" s="282" t="s">
        <v>25</v>
      </c>
      <c r="F361" s="291">
        <v>22494.6574</v>
      </c>
      <c r="G361" s="13" t="s">
        <v>447</v>
      </c>
      <c r="H361" s="13">
        <v>150</v>
      </c>
      <c r="I361" s="13" t="s">
        <v>69</v>
      </c>
    </row>
    <row r="362" spans="2:9">
      <c r="B362" s="282"/>
      <c r="C362" s="282"/>
      <c r="D362" s="287"/>
      <c r="E362" s="282"/>
      <c r="F362" s="291"/>
      <c r="G362" s="13" t="s">
        <v>1199</v>
      </c>
      <c r="H362" s="13" t="s">
        <v>1205</v>
      </c>
      <c r="I362" s="13"/>
    </row>
    <row r="363" spans="2:9">
      <c r="B363" s="282" t="s">
        <v>595</v>
      </c>
      <c r="C363" s="282" t="s">
        <v>589</v>
      </c>
      <c r="D363" s="287">
        <v>1</v>
      </c>
      <c r="E363" s="282" t="s">
        <v>25</v>
      </c>
      <c r="F363" s="291">
        <v>18260.099999999999</v>
      </c>
      <c r="G363" s="9" t="s">
        <v>68</v>
      </c>
      <c r="H363" s="13">
        <v>150</v>
      </c>
      <c r="I363" s="13" t="s">
        <v>69</v>
      </c>
    </row>
    <row r="364" spans="2:9">
      <c r="B364" s="282"/>
      <c r="C364" s="282"/>
      <c r="D364" s="287"/>
      <c r="E364" s="282"/>
      <c r="F364" s="291"/>
      <c r="G364" s="9" t="s">
        <v>571</v>
      </c>
      <c r="H364" s="13">
        <v>30</v>
      </c>
      <c r="I364" s="13" t="s">
        <v>80</v>
      </c>
    </row>
    <row r="365" spans="2:9">
      <c r="C365" s="3"/>
      <c r="F365" s="4"/>
    </row>
    <row r="366" spans="2:9" ht="15" thickBot="1">
      <c r="C366" s="75" t="s">
        <v>164</v>
      </c>
      <c r="F366" s="4">
        <f>SUM(F346:F365)</f>
        <v>251252.79319628823</v>
      </c>
    </row>
    <row r="367" spans="2:9">
      <c r="C367" s="3"/>
      <c r="F367" s="4"/>
    </row>
    <row r="368" spans="2:9">
      <c r="C368" s="20"/>
      <c r="F368" s="4"/>
    </row>
    <row r="369" spans="2:9">
      <c r="C369" s="3" t="s">
        <v>167</v>
      </c>
      <c r="F369" s="4"/>
    </row>
    <row r="370" spans="2:9">
      <c r="C370" s="3" t="s">
        <v>607</v>
      </c>
      <c r="D370" s="56"/>
      <c r="E370" s="42"/>
      <c r="F370" s="42">
        <v>14447.04</v>
      </c>
      <c r="G370" t="s">
        <v>1207</v>
      </c>
    </row>
    <row r="371" spans="2:9">
      <c r="C371" s="3" t="s">
        <v>391</v>
      </c>
      <c r="D371" s="56"/>
      <c r="E371" s="42"/>
      <c r="F371" s="42">
        <v>10293.24</v>
      </c>
      <c r="G371" t="s">
        <v>1243</v>
      </c>
    </row>
    <row r="372" spans="2:9">
      <c r="C372" s="3"/>
      <c r="E372" s="42"/>
      <c r="F372" s="4"/>
    </row>
    <row r="373" spans="2:9">
      <c r="C373" s="3"/>
      <c r="F373" s="4"/>
    </row>
    <row r="374" spans="2:9">
      <c r="C374" s="20" t="s">
        <v>173</v>
      </c>
      <c r="F374" s="63">
        <f>SUM(F370:F373)</f>
        <v>24740.28</v>
      </c>
    </row>
    <row r="375" spans="2:9">
      <c r="C375" s="20"/>
      <c r="F375" s="4"/>
    </row>
    <row r="376" spans="2:9">
      <c r="C376" s="3" t="s">
        <v>174</v>
      </c>
      <c r="F376" s="42">
        <v>127783.19</v>
      </c>
    </row>
    <row r="377" spans="2:9">
      <c r="C377" s="3"/>
      <c r="F377" s="4"/>
    </row>
    <row r="378" spans="2:9">
      <c r="C378" s="20" t="s">
        <v>175</v>
      </c>
      <c r="F378" s="63">
        <f>F376+F374+F366</f>
        <v>403776.26319628826</v>
      </c>
    </row>
    <row r="380" spans="2:9">
      <c r="B380" s="1" t="s">
        <v>176</v>
      </c>
      <c r="C380" t="s">
        <v>1249</v>
      </c>
      <c r="F380" s="4"/>
    </row>
    <row r="381" spans="2:9">
      <c r="B381" s="1" t="s">
        <v>178</v>
      </c>
      <c r="C381" t="s">
        <v>1250</v>
      </c>
      <c r="F381" s="4"/>
    </row>
    <row r="382" spans="2:9">
      <c r="F382" s="4"/>
    </row>
    <row r="383" spans="2:9">
      <c r="B383" s="5" t="s">
        <v>15</v>
      </c>
      <c r="C383" s="5" t="s">
        <v>16</v>
      </c>
      <c r="D383" s="7" t="s">
        <v>17</v>
      </c>
      <c r="E383" s="5" t="s">
        <v>180</v>
      </c>
      <c r="F383" s="21" t="s">
        <v>181</v>
      </c>
      <c r="G383" s="5" t="s">
        <v>20</v>
      </c>
      <c r="H383" s="7" t="s">
        <v>182</v>
      </c>
      <c r="I383" s="5" t="s">
        <v>183</v>
      </c>
    </row>
    <row r="384" spans="2:9">
      <c r="B384" s="13" t="s">
        <v>219</v>
      </c>
      <c r="C384" s="13" t="s">
        <v>589</v>
      </c>
      <c r="D384" s="13">
        <v>1</v>
      </c>
      <c r="E384" s="13" t="s">
        <v>25</v>
      </c>
      <c r="F384" s="12">
        <v>4076.8811759999999</v>
      </c>
      <c r="G384" s="9" t="s">
        <v>68</v>
      </c>
      <c r="H384" s="13">
        <v>100</v>
      </c>
      <c r="I384" s="13" t="s">
        <v>69</v>
      </c>
    </row>
    <row r="385" spans="2:9">
      <c r="B385" s="13" t="s">
        <v>645</v>
      </c>
      <c r="C385" s="13" t="s">
        <v>589</v>
      </c>
      <c r="D385" s="13">
        <v>1</v>
      </c>
      <c r="E385" s="13" t="s">
        <v>25</v>
      </c>
      <c r="F385" s="12">
        <v>7654.573273</v>
      </c>
      <c r="G385" s="13" t="s">
        <v>1212</v>
      </c>
      <c r="H385" s="13">
        <v>1</v>
      </c>
      <c r="I385" s="13" t="s">
        <v>204</v>
      </c>
    </row>
    <row r="386" spans="2:9">
      <c r="B386" s="13" t="s">
        <v>690</v>
      </c>
      <c r="C386" s="13" t="s">
        <v>589</v>
      </c>
      <c r="D386" s="13">
        <v>6</v>
      </c>
      <c r="E386" s="13" t="s">
        <v>25</v>
      </c>
      <c r="F386" s="12">
        <v>31626.23481771522</v>
      </c>
      <c r="G386" s="13" t="s">
        <v>1197</v>
      </c>
      <c r="H386" s="13">
        <v>100</v>
      </c>
      <c r="I386" s="13" t="s">
        <v>69</v>
      </c>
    </row>
    <row r="387" spans="2:9">
      <c r="B387" s="282" t="s">
        <v>76</v>
      </c>
      <c r="C387" s="282" t="s">
        <v>589</v>
      </c>
      <c r="D387" s="287">
        <v>6</v>
      </c>
      <c r="E387" s="282" t="s">
        <v>25</v>
      </c>
      <c r="F387" s="291">
        <v>3486.7778639999997</v>
      </c>
      <c r="G387" s="13" t="s">
        <v>447</v>
      </c>
      <c r="H387" s="13">
        <v>100</v>
      </c>
      <c r="I387" s="13" t="s">
        <v>80</v>
      </c>
    </row>
    <row r="388" spans="2:9">
      <c r="B388" s="282"/>
      <c r="C388" s="282"/>
      <c r="D388" s="287"/>
      <c r="E388" s="282"/>
      <c r="F388" s="291"/>
      <c r="G388" s="13" t="s">
        <v>1199</v>
      </c>
      <c r="H388" s="13" t="s">
        <v>1200</v>
      </c>
      <c r="I388" s="13"/>
    </row>
    <row r="389" spans="2:9">
      <c r="B389" s="282" t="s">
        <v>188</v>
      </c>
      <c r="C389" s="282" t="s">
        <v>589</v>
      </c>
      <c r="D389" s="287">
        <v>1</v>
      </c>
      <c r="E389" s="282" t="s">
        <v>25</v>
      </c>
      <c r="F389" s="291">
        <v>35733</v>
      </c>
      <c r="G389" s="9" t="s">
        <v>68</v>
      </c>
      <c r="H389" s="13">
        <v>100</v>
      </c>
      <c r="I389" s="13" t="s">
        <v>69</v>
      </c>
    </row>
    <row r="390" spans="2:9">
      <c r="B390" s="282"/>
      <c r="C390" s="282"/>
      <c r="D390" s="287"/>
      <c r="E390" s="282"/>
      <c r="F390" s="291"/>
      <c r="G390" s="9" t="s">
        <v>571</v>
      </c>
      <c r="H390" s="13">
        <v>100</v>
      </c>
      <c r="I390" s="13" t="s">
        <v>80</v>
      </c>
    </row>
    <row r="391" spans="2:9">
      <c r="B391" s="13" t="s">
        <v>1251</v>
      </c>
      <c r="C391" s="13" t="s">
        <v>589</v>
      </c>
      <c r="D391" s="13">
        <v>1</v>
      </c>
      <c r="E391" s="13" t="s">
        <v>25</v>
      </c>
      <c r="F391" s="12">
        <v>224844.33993948571</v>
      </c>
      <c r="G391" s="13" t="s">
        <v>568</v>
      </c>
      <c r="H391" s="13">
        <v>20</v>
      </c>
      <c r="I391" s="13" t="s">
        <v>27</v>
      </c>
    </row>
    <row r="392" spans="2:9">
      <c r="B392" s="13"/>
      <c r="C392" s="13"/>
      <c r="D392" s="13"/>
      <c r="E392" s="13"/>
      <c r="F392" s="12"/>
      <c r="G392" s="13" t="s">
        <v>1252</v>
      </c>
      <c r="H392" s="13">
        <v>10</v>
      </c>
      <c r="I392" s="13" t="s">
        <v>38</v>
      </c>
    </row>
    <row r="393" spans="2:9">
      <c r="B393" s="282" t="s">
        <v>84</v>
      </c>
      <c r="C393" s="282" t="s">
        <v>589</v>
      </c>
      <c r="D393" s="287">
        <v>1</v>
      </c>
      <c r="E393" s="282" t="s">
        <v>25</v>
      </c>
      <c r="F393" s="291">
        <v>10719.9</v>
      </c>
      <c r="G393" s="9" t="s">
        <v>68</v>
      </c>
      <c r="H393" s="13">
        <v>100</v>
      </c>
      <c r="I393" s="13" t="s">
        <v>69</v>
      </c>
    </row>
    <row r="394" spans="2:9">
      <c r="B394" s="282"/>
      <c r="C394" s="282"/>
      <c r="D394" s="287"/>
      <c r="E394" s="282"/>
      <c r="F394" s="291"/>
      <c r="G394" s="9" t="s">
        <v>571</v>
      </c>
      <c r="H394" s="13">
        <v>30</v>
      </c>
      <c r="I394" s="13" t="s">
        <v>80</v>
      </c>
    </row>
    <row r="395" spans="2:9">
      <c r="B395" s="13" t="s">
        <v>1253</v>
      </c>
      <c r="C395" s="13" t="s">
        <v>1254</v>
      </c>
      <c r="D395" s="13">
        <v>1</v>
      </c>
      <c r="E395" s="13" t="s">
        <v>25</v>
      </c>
      <c r="F395" s="12">
        <v>121810.14</v>
      </c>
      <c r="G395" s="13" t="s">
        <v>42</v>
      </c>
      <c r="H395" s="13">
        <v>1</v>
      </c>
      <c r="I395" s="13" t="s">
        <v>1255</v>
      </c>
    </row>
    <row r="396" spans="2:9">
      <c r="B396" s="13" t="s">
        <v>320</v>
      </c>
      <c r="C396" s="13" t="s">
        <v>589</v>
      </c>
      <c r="D396" s="13">
        <v>1</v>
      </c>
      <c r="E396" s="13" t="s">
        <v>25</v>
      </c>
      <c r="F396" s="12">
        <v>13508.482336224617</v>
      </c>
      <c r="G396" s="13" t="s">
        <v>1088</v>
      </c>
      <c r="H396" s="13">
        <v>2</v>
      </c>
      <c r="I396" s="13" t="s">
        <v>1206</v>
      </c>
    </row>
    <row r="397" spans="2:9">
      <c r="B397" s="13" t="s">
        <v>1202</v>
      </c>
      <c r="C397" s="13" t="s">
        <v>1256</v>
      </c>
      <c r="D397" s="13">
        <v>2</v>
      </c>
      <c r="E397" s="13" t="s">
        <v>25</v>
      </c>
      <c r="F397" s="12">
        <v>16653.154752943974</v>
      </c>
      <c r="G397" s="13" t="s">
        <v>161</v>
      </c>
      <c r="H397" s="13">
        <v>7.5</v>
      </c>
      <c r="I397" s="13" t="s">
        <v>1203</v>
      </c>
    </row>
    <row r="398" spans="2:9">
      <c r="B398" s="13" t="s">
        <v>112</v>
      </c>
      <c r="C398" s="13" t="s">
        <v>589</v>
      </c>
      <c r="D398" s="13">
        <v>1</v>
      </c>
      <c r="E398" s="13" t="s">
        <v>25</v>
      </c>
      <c r="F398" s="12">
        <v>35161.129437000003</v>
      </c>
      <c r="G398" s="13" t="s">
        <v>417</v>
      </c>
      <c r="H398" s="13">
        <v>12</v>
      </c>
      <c r="I398" s="13" t="s">
        <v>38</v>
      </c>
    </row>
    <row r="399" spans="2:9">
      <c r="B399" s="13" t="s">
        <v>1257</v>
      </c>
      <c r="C399" s="13" t="s">
        <v>1254</v>
      </c>
      <c r="D399" s="13">
        <v>1</v>
      </c>
      <c r="E399" s="13" t="s">
        <v>25</v>
      </c>
      <c r="F399" s="12">
        <v>45241.451569208351</v>
      </c>
      <c r="G399" s="13" t="s">
        <v>1258</v>
      </c>
      <c r="H399" s="13">
        <v>12</v>
      </c>
      <c r="I399" s="13" t="s">
        <v>1255</v>
      </c>
    </row>
    <row r="400" spans="2:9">
      <c r="B400" s="13" t="s">
        <v>1259</v>
      </c>
      <c r="C400" s="13" t="s">
        <v>1260</v>
      </c>
      <c r="D400" s="13">
        <v>1</v>
      </c>
      <c r="E400" s="13" t="s">
        <v>25</v>
      </c>
      <c r="F400" s="12">
        <v>108892.09809137005</v>
      </c>
      <c r="G400" s="13" t="s">
        <v>417</v>
      </c>
      <c r="H400" s="13">
        <v>50</v>
      </c>
      <c r="I400" s="13" t="s">
        <v>38</v>
      </c>
    </row>
    <row r="401" spans="2:9">
      <c r="B401" s="13" t="s">
        <v>157</v>
      </c>
      <c r="C401" s="13" t="s">
        <v>1260</v>
      </c>
      <c r="D401" s="13">
        <v>1</v>
      </c>
      <c r="E401" s="13" t="s">
        <v>25</v>
      </c>
      <c r="F401" s="12">
        <v>51982.739882304479</v>
      </c>
      <c r="G401" s="13" t="s">
        <v>109</v>
      </c>
      <c r="H401" s="13">
        <v>20</v>
      </c>
      <c r="I401" s="13" t="s">
        <v>1261</v>
      </c>
    </row>
    <row r="402" spans="2:9">
      <c r="B402" s="13" t="s">
        <v>117</v>
      </c>
      <c r="C402" s="13" t="s">
        <v>1260</v>
      </c>
      <c r="D402" s="13">
        <v>1</v>
      </c>
      <c r="E402" s="13" t="s">
        <v>25</v>
      </c>
      <c r="F402" s="12">
        <v>8729.97372</v>
      </c>
      <c r="G402" s="13" t="s">
        <v>86</v>
      </c>
      <c r="H402" s="13">
        <v>2</v>
      </c>
      <c r="I402" s="13" t="s">
        <v>80</v>
      </c>
    </row>
    <row r="403" spans="2:9">
      <c r="B403" s="13" t="s">
        <v>155</v>
      </c>
      <c r="C403" s="13" t="s">
        <v>1260</v>
      </c>
      <c r="D403" s="13">
        <v>1</v>
      </c>
      <c r="E403" s="13" t="s">
        <v>25</v>
      </c>
      <c r="F403" s="12">
        <v>10155.947247</v>
      </c>
      <c r="G403" s="9" t="s">
        <v>571</v>
      </c>
      <c r="H403" s="13">
        <v>30</v>
      </c>
      <c r="I403" s="13" t="s">
        <v>80</v>
      </c>
    </row>
    <row r="404" spans="2:9">
      <c r="B404" s="282" t="s">
        <v>595</v>
      </c>
      <c r="C404" s="282" t="s">
        <v>1260</v>
      </c>
      <c r="D404" s="287">
        <v>1</v>
      </c>
      <c r="E404" s="282" t="s">
        <v>25</v>
      </c>
      <c r="F404" s="291">
        <v>35733</v>
      </c>
      <c r="G404" s="9" t="s">
        <v>68</v>
      </c>
      <c r="H404" s="13">
        <v>100</v>
      </c>
      <c r="I404" s="13" t="s">
        <v>69</v>
      </c>
    </row>
    <row r="405" spans="2:9">
      <c r="B405" s="282"/>
      <c r="C405" s="282"/>
      <c r="D405" s="287"/>
      <c r="E405" s="282"/>
      <c r="F405" s="291"/>
      <c r="G405" s="9" t="s">
        <v>571</v>
      </c>
      <c r="H405" s="13">
        <v>100</v>
      </c>
      <c r="I405" s="13" t="s">
        <v>80</v>
      </c>
    </row>
    <row r="406" spans="2:9">
      <c r="B406" s="282" t="s">
        <v>78</v>
      </c>
      <c r="C406" s="282" t="s">
        <v>1260</v>
      </c>
      <c r="D406" s="287">
        <v>1</v>
      </c>
      <c r="E406" s="282" t="s">
        <v>25</v>
      </c>
      <c r="F406" s="291">
        <v>7151.1</v>
      </c>
      <c r="G406" s="9" t="s">
        <v>68</v>
      </c>
      <c r="H406" s="13">
        <v>400</v>
      </c>
      <c r="I406" s="13" t="s">
        <v>69</v>
      </c>
    </row>
    <row r="407" spans="2:9">
      <c r="B407" s="282"/>
      <c r="C407" s="282"/>
      <c r="D407" s="287"/>
      <c r="E407" s="282"/>
      <c r="F407" s="291"/>
      <c r="G407" s="9" t="s">
        <v>571</v>
      </c>
      <c r="H407" s="13">
        <v>10</v>
      </c>
      <c r="I407" s="13" t="s">
        <v>80</v>
      </c>
    </row>
    <row r="408" spans="2:9">
      <c r="B408" s="13" t="s">
        <v>1262</v>
      </c>
      <c r="C408" s="13" t="s">
        <v>1260</v>
      </c>
      <c r="D408" s="13">
        <v>1</v>
      </c>
      <c r="E408" s="13" t="s">
        <v>25</v>
      </c>
      <c r="F408" s="12">
        <v>9207.8833447927609</v>
      </c>
      <c r="G408" s="13" t="s">
        <v>161</v>
      </c>
      <c r="H408" s="13">
        <v>3</v>
      </c>
      <c r="I408" s="13" t="s">
        <v>1203</v>
      </c>
    </row>
    <row r="409" spans="2:9">
      <c r="B409" s="13" t="s">
        <v>1263</v>
      </c>
      <c r="C409" s="13" t="s">
        <v>1260</v>
      </c>
      <c r="D409" s="13">
        <v>1</v>
      </c>
      <c r="E409" s="13" t="s">
        <v>25</v>
      </c>
      <c r="F409" s="12">
        <v>3370.3793270000006</v>
      </c>
      <c r="G409" s="13" t="s">
        <v>447</v>
      </c>
      <c r="H409" s="13">
        <v>150</v>
      </c>
      <c r="I409" s="13"/>
    </row>
    <row r="410" spans="2:9">
      <c r="B410" s="13" t="s">
        <v>83</v>
      </c>
      <c r="C410" s="13" t="s">
        <v>1260</v>
      </c>
      <c r="D410" s="13">
        <v>3</v>
      </c>
      <c r="E410" s="13" t="s">
        <v>25</v>
      </c>
      <c r="F410" s="12">
        <v>5559.6978209999997</v>
      </c>
      <c r="G410" s="13"/>
      <c r="H410" s="13"/>
      <c r="I410" s="13"/>
    </row>
    <row r="411" spans="2:9">
      <c r="B411" s="13" t="s">
        <v>1264</v>
      </c>
      <c r="C411" s="13" t="s">
        <v>1260</v>
      </c>
      <c r="D411" s="13">
        <v>1</v>
      </c>
      <c r="E411" s="13" t="s">
        <v>25</v>
      </c>
      <c r="F411" s="12">
        <v>9908.2741554144268</v>
      </c>
      <c r="G411" s="13" t="s">
        <v>568</v>
      </c>
      <c r="H411" s="13">
        <v>3</v>
      </c>
      <c r="I411" s="13" t="s">
        <v>27</v>
      </c>
    </row>
    <row r="412" spans="2:9">
      <c r="B412" s="13" t="s">
        <v>159</v>
      </c>
      <c r="C412" s="13" t="s">
        <v>1260</v>
      </c>
      <c r="D412" s="13">
        <v>1</v>
      </c>
      <c r="E412" s="13" t="s">
        <v>25</v>
      </c>
      <c r="F412" s="12">
        <v>10256.491783083107</v>
      </c>
      <c r="G412" s="13" t="s">
        <v>568</v>
      </c>
      <c r="H412" s="13">
        <v>3</v>
      </c>
      <c r="I412" s="13" t="s">
        <v>27</v>
      </c>
    </row>
    <row r="413" spans="2:9">
      <c r="B413" s="13" t="s">
        <v>1265</v>
      </c>
      <c r="C413" s="13" t="s">
        <v>93</v>
      </c>
      <c r="D413" s="13">
        <v>1</v>
      </c>
      <c r="E413" s="13" t="s">
        <v>25</v>
      </c>
      <c r="F413" s="12">
        <v>1900.2886718931577</v>
      </c>
      <c r="G413" s="13" t="s">
        <v>1266</v>
      </c>
      <c r="H413" s="13">
        <v>750</v>
      </c>
      <c r="I413" s="13" t="s">
        <v>1267</v>
      </c>
    </row>
    <row r="414" spans="2:9">
      <c r="B414" s="13" t="s">
        <v>1268</v>
      </c>
      <c r="C414" s="13" t="s">
        <v>93</v>
      </c>
      <c r="D414" s="13">
        <v>1</v>
      </c>
      <c r="E414" s="13" t="s">
        <v>25</v>
      </c>
      <c r="F414" s="12">
        <v>8298.5331232114695</v>
      </c>
      <c r="G414" s="13" t="s">
        <v>1266</v>
      </c>
      <c r="H414" s="13">
        <v>750</v>
      </c>
      <c r="I414" s="13" t="s">
        <v>1267</v>
      </c>
    </row>
    <row r="415" spans="2:9">
      <c r="B415" s="282" t="s">
        <v>88</v>
      </c>
      <c r="C415" s="282" t="s">
        <v>1260</v>
      </c>
      <c r="D415" s="287">
        <v>1</v>
      </c>
      <c r="E415" s="282" t="s">
        <v>25</v>
      </c>
      <c r="F415" s="291">
        <v>7151.1</v>
      </c>
      <c r="G415" s="9" t="s">
        <v>68</v>
      </c>
      <c r="H415" s="13">
        <v>400</v>
      </c>
      <c r="I415" s="13" t="s">
        <v>69</v>
      </c>
    </row>
    <row r="416" spans="2:9">
      <c r="B416" s="282"/>
      <c r="C416" s="282"/>
      <c r="D416" s="287"/>
      <c r="E416" s="282"/>
      <c r="F416" s="291"/>
      <c r="G416" s="9" t="s">
        <v>571</v>
      </c>
      <c r="H416" s="13">
        <v>10</v>
      </c>
      <c r="I416" s="13" t="s">
        <v>80</v>
      </c>
    </row>
    <row r="417" spans="2:9">
      <c r="B417" s="13" t="s">
        <v>1269</v>
      </c>
      <c r="C417" s="13" t="s">
        <v>93</v>
      </c>
      <c r="D417" s="13">
        <v>1</v>
      </c>
      <c r="E417" s="13" t="s">
        <v>25</v>
      </c>
      <c r="F417" s="12">
        <v>53841.664849000001</v>
      </c>
      <c r="G417" s="13" t="s">
        <v>97</v>
      </c>
      <c r="H417" s="13">
        <v>15</v>
      </c>
      <c r="I417" s="13" t="s">
        <v>58</v>
      </c>
    </row>
    <row r="418" spans="2:9">
      <c r="B418" s="13" t="s">
        <v>1270</v>
      </c>
      <c r="C418" s="13" t="s">
        <v>93</v>
      </c>
      <c r="D418" s="13">
        <v>1</v>
      </c>
      <c r="E418" s="13" t="s">
        <v>25</v>
      </c>
      <c r="F418" s="12">
        <v>53841.664849000001</v>
      </c>
      <c r="G418" s="13" t="s">
        <v>97</v>
      </c>
      <c r="H418" s="13">
        <v>15</v>
      </c>
      <c r="I418" s="13" t="s">
        <v>38</v>
      </c>
    </row>
    <row r="419" spans="2:9">
      <c r="B419" s="13" t="s">
        <v>132</v>
      </c>
      <c r="C419" s="13" t="s">
        <v>93</v>
      </c>
      <c r="D419" s="13">
        <v>1</v>
      </c>
      <c r="E419" s="13" t="s">
        <v>207</v>
      </c>
      <c r="F419" s="12">
        <v>4636.148313856399</v>
      </c>
      <c r="G419" s="13" t="s">
        <v>109</v>
      </c>
      <c r="H419" s="13">
        <v>50</v>
      </c>
      <c r="I419" s="13" t="s">
        <v>1261</v>
      </c>
    </row>
    <row r="420" spans="2:9">
      <c r="B420" s="13" t="s">
        <v>1271</v>
      </c>
      <c r="C420" s="13" t="s">
        <v>387</v>
      </c>
      <c r="D420" s="13">
        <v>1</v>
      </c>
      <c r="E420" s="13" t="s">
        <v>207</v>
      </c>
      <c r="F420" s="12">
        <v>7565.1206670000001</v>
      </c>
      <c r="G420" s="13" t="s">
        <v>1212</v>
      </c>
      <c r="H420" s="13">
        <v>1</v>
      </c>
      <c r="I420" s="13" t="s">
        <v>204</v>
      </c>
    </row>
    <row r="421" spans="2:9">
      <c r="B421" s="13" t="s">
        <v>72</v>
      </c>
      <c r="C421" s="13" t="s">
        <v>1272</v>
      </c>
      <c r="D421" s="13">
        <v>1</v>
      </c>
      <c r="E421" s="13" t="s">
        <v>25</v>
      </c>
      <c r="F421" s="12">
        <v>15058.174344327064</v>
      </c>
      <c r="G421" s="13" t="s">
        <v>1088</v>
      </c>
      <c r="H421" s="13">
        <v>2</v>
      </c>
      <c r="I421" s="13" t="s">
        <v>1206</v>
      </c>
    </row>
    <row r="422" spans="2:9">
      <c r="B422" s="13" t="s">
        <v>119</v>
      </c>
      <c r="C422" s="13" t="s">
        <v>1273</v>
      </c>
      <c r="D422" s="13">
        <v>1</v>
      </c>
      <c r="E422" s="13" t="s">
        <v>25</v>
      </c>
      <c r="F422" s="12">
        <v>15058.174344327064</v>
      </c>
      <c r="G422" s="13" t="s">
        <v>1088</v>
      </c>
      <c r="H422" s="13">
        <v>2</v>
      </c>
      <c r="I422" s="13" t="s">
        <v>1206</v>
      </c>
    </row>
    <row r="423" spans="2:9">
      <c r="B423" s="282" t="s">
        <v>147</v>
      </c>
      <c r="C423" s="282" t="s">
        <v>589</v>
      </c>
      <c r="D423" s="287">
        <v>2</v>
      </c>
      <c r="E423" s="282" t="s">
        <v>25</v>
      </c>
      <c r="F423" s="291">
        <v>17323.199999999997</v>
      </c>
      <c r="G423" s="9" t="s">
        <v>68</v>
      </c>
      <c r="H423" s="13">
        <v>100</v>
      </c>
      <c r="I423" s="13" t="s">
        <v>69</v>
      </c>
    </row>
    <row r="424" spans="2:9">
      <c r="B424" s="282"/>
      <c r="C424" s="282"/>
      <c r="D424" s="287"/>
      <c r="E424" s="282"/>
      <c r="F424" s="291"/>
      <c r="G424" s="9" t="s">
        <v>571</v>
      </c>
      <c r="H424" s="13">
        <v>3</v>
      </c>
      <c r="I424" s="13" t="s">
        <v>80</v>
      </c>
    </row>
    <row r="425" spans="2:9">
      <c r="B425" s="13" t="s">
        <v>1274</v>
      </c>
      <c r="C425" s="13"/>
      <c r="D425" s="13">
        <v>2</v>
      </c>
      <c r="E425" s="13" t="s">
        <v>25</v>
      </c>
      <c r="F425" s="76">
        <v>247000</v>
      </c>
      <c r="G425" s="13"/>
      <c r="H425" s="13"/>
      <c r="I425" s="13"/>
    </row>
    <row r="426" spans="2:9" ht="15" thickBot="1">
      <c r="C426" s="75" t="s">
        <v>164</v>
      </c>
      <c r="F426" s="4">
        <f>SUM(F384:F425)</f>
        <v>1243137.7197001579</v>
      </c>
    </row>
    <row r="427" spans="2:9">
      <c r="C427" s="3"/>
      <c r="F427" s="4"/>
    </row>
    <row r="428" spans="2:9">
      <c r="C428" s="20"/>
      <c r="F428" s="4"/>
    </row>
    <row r="429" spans="2:9">
      <c r="C429" s="3" t="s">
        <v>174</v>
      </c>
      <c r="F429" s="42">
        <v>538685.73</v>
      </c>
    </row>
    <row r="430" spans="2:9">
      <c r="C430" s="3"/>
      <c r="F430" s="4"/>
    </row>
    <row r="431" spans="2:9">
      <c r="C431" s="20" t="s">
        <v>175</v>
      </c>
      <c r="F431" s="63">
        <f>F429+F426</f>
        <v>1781823.4497001579</v>
      </c>
    </row>
    <row r="433" spans="2:9">
      <c r="B433" s="1" t="s">
        <v>176</v>
      </c>
      <c r="C433" s="3" t="s">
        <v>1275</v>
      </c>
      <c r="F433" s="4"/>
    </row>
    <row r="434" spans="2:9">
      <c r="B434" s="1" t="s">
        <v>178</v>
      </c>
      <c r="C434" s="3" t="s">
        <v>1276</v>
      </c>
      <c r="F434" s="4"/>
    </row>
    <row r="435" spans="2:9">
      <c r="C435" s="3"/>
      <c r="F435" s="4"/>
    </row>
    <row r="436" spans="2:9">
      <c r="B436" s="5" t="s">
        <v>15</v>
      </c>
      <c r="C436" s="5" t="s">
        <v>16</v>
      </c>
      <c r="D436" s="7" t="s">
        <v>17</v>
      </c>
      <c r="E436" s="5" t="s">
        <v>180</v>
      </c>
      <c r="F436" s="21" t="s">
        <v>181</v>
      </c>
      <c r="G436" s="5" t="s">
        <v>20</v>
      </c>
      <c r="H436" s="7" t="s">
        <v>182</v>
      </c>
      <c r="I436" s="5" t="s">
        <v>183</v>
      </c>
    </row>
    <row r="437" spans="2:9">
      <c r="B437" s="13" t="s">
        <v>219</v>
      </c>
      <c r="C437" s="9" t="s">
        <v>589</v>
      </c>
      <c r="D437" s="13">
        <v>1</v>
      </c>
      <c r="E437" s="13" t="s">
        <v>25</v>
      </c>
      <c r="F437" s="12">
        <v>4842.3940760000005</v>
      </c>
      <c r="G437" s="9" t="s">
        <v>68</v>
      </c>
      <c r="H437" s="13">
        <v>150</v>
      </c>
      <c r="I437" s="13" t="s">
        <v>69</v>
      </c>
    </row>
    <row r="438" spans="2:9">
      <c r="B438" s="13" t="s">
        <v>645</v>
      </c>
      <c r="C438" s="9" t="s">
        <v>589</v>
      </c>
      <c r="D438" s="13">
        <v>1</v>
      </c>
      <c r="E438" s="13" t="s">
        <v>25</v>
      </c>
      <c r="F438" s="12">
        <v>7654.573273</v>
      </c>
      <c r="G438" s="13" t="s">
        <v>1212</v>
      </c>
      <c r="H438" s="13">
        <v>1</v>
      </c>
      <c r="I438" s="13" t="s">
        <v>204</v>
      </c>
    </row>
    <row r="439" spans="2:9">
      <c r="B439" s="13" t="s">
        <v>690</v>
      </c>
      <c r="C439" s="9" t="s">
        <v>589</v>
      </c>
      <c r="D439" s="13">
        <v>2</v>
      </c>
      <c r="E439" s="13" t="s">
        <v>25</v>
      </c>
      <c r="F439" s="12">
        <v>12349.289628295803</v>
      </c>
      <c r="G439" s="13" t="s">
        <v>1197</v>
      </c>
      <c r="H439" s="13">
        <v>150</v>
      </c>
      <c r="I439" s="13" t="s">
        <v>69</v>
      </c>
    </row>
    <row r="440" spans="2:9">
      <c r="B440" s="282" t="s">
        <v>76</v>
      </c>
      <c r="C440" s="282" t="s">
        <v>589</v>
      </c>
      <c r="D440" s="287">
        <v>8</v>
      </c>
      <c r="E440" s="282" t="s">
        <v>25</v>
      </c>
      <c r="F440" s="291">
        <v>19705.442279999996</v>
      </c>
      <c r="G440" s="13" t="s">
        <v>447</v>
      </c>
      <c r="H440" s="13">
        <v>300</v>
      </c>
      <c r="I440" s="13" t="s">
        <v>80</v>
      </c>
    </row>
    <row r="441" spans="2:9">
      <c r="B441" s="282"/>
      <c r="C441" s="282"/>
      <c r="D441" s="287"/>
      <c r="E441" s="282"/>
      <c r="F441" s="291"/>
      <c r="G441" s="13" t="s">
        <v>1199</v>
      </c>
      <c r="H441" s="13" t="s">
        <v>1200</v>
      </c>
      <c r="I441" s="13"/>
    </row>
    <row r="442" spans="2:9">
      <c r="B442" s="13" t="s">
        <v>1213</v>
      </c>
      <c r="C442" s="9" t="s">
        <v>1214</v>
      </c>
      <c r="D442" s="13">
        <v>7</v>
      </c>
      <c r="E442" s="13" t="s">
        <v>25</v>
      </c>
      <c r="F442" s="12">
        <v>376852.38150700001</v>
      </c>
      <c r="G442" s="13" t="s">
        <v>1217</v>
      </c>
      <c r="H442" s="13">
        <v>74</v>
      </c>
      <c r="I442" s="13" t="s">
        <v>58</v>
      </c>
    </row>
    <row r="443" spans="2:9">
      <c r="B443" s="282" t="s">
        <v>188</v>
      </c>
      <c r="C443" s="282" t="s">
        <v>589</v>
      </c>
      <c r="D443" s="287">
        <v>1</v>
      </c>
      <c r="E443" s="282" t="s">
        <v>25</v>
      </c>
      <c r="F443" s="291">
        <v>60866.999999999993</v>
      </c>
      <c r="G443" s="9" t="s">
        <v>68</v>
      </c>
      <c r="H443" s="13">
        <v>150</v>
      </c>
      <c r="I443" s="13" t="s">
        <v>69</v>
      </c>
    </row>
    <row r="444" spans="2:9">
      <c r="B444" s="282"/>
      <c r="C444" s="282"/>
      <c r="D444" s="287"/>
      <c r="E444" s="282"/>
      <c r="F444" s="291"/>
      <c r="G444" s="9" t="s">
        <v>571</v>
      </c>
      <c r="H444" s="13">
        <v>100</v>
      </c>
      <c r="I444" s="13" t="s">
        <v>80</v>
      </c>
    </row>
    <row r="445" spans="2:9">
      <c r="B445" s="282" t="s">
        <v>84</v>
      </c>
      <c r="C445" s="282" t="s">
        <v>589</v>
      </c>
      <c r="D445" s="287">
        <v>3</v>
      </c>
      <c r="E445" s="282" t="s">
        <v>192</v>
      </c>
      <c r="F445" s="291">
        <v>44790.119999999995</v>
      </c>
      <c r="G445" s="9" t="s">
        <v>68</v>
      </c>
      <c r="H445" s="13">
        <v>150</v>
      </c>
      <c r="I445" s="13" t="s">
        <v>69</v>
      </c>
    </row>
    <row r="446" spans="2:9">
      <c r="B446" s="282"/>
      <c r="C446" s="282"/>
      <c r="D446" s="287"/>
      <c r="E446" s="282"/>
      <c r="F446" s="291"/>
      <c r="G446" s="9" t="s">
        <v>571</v>
      </c>
      <c r="H446" s="13">
        <v>3</v>
      </c>
      <c r="I446" s="13" t="s">
        <v>80</v>
      </c>
    </row>
    <row r="447" spans="2:9">
      <c r="B447" s="13" t="s">
        <v>92</v>
      </c>
      <c r="C447" s="9" t="s">
        <v>589</v>
      </c>
      <c r="D447" s="13">
        <v>1</v>
      </c>
      <c r="E447" s="13" t="s">
        <v>25</v>
      </c>
      <c r="F447" s="12">
        <v>17191.099068</v>
      </c>
      <c r="G447" s="13" t="s">
        <v>94</v>
      </c>
      <c r="H447" s="13">
        <v>1</v>
      </c>
      <c r="I447" s="13" t="s">
        <v>95</v>
      </c>
    </row>
    <row r="448" spans="2:9">
      <c r="B448" s="13" t="s">
        <v>140</v>
      </c>
      <c r="C448" s="9" t="s">
        <v>124</v>
      </c>
      <c r="D448" s="13">
        <v>1</v>
      </c>
      <c r="E448" s="13" t="s">
        <v>25</v>
      </c>
      <c r="F448" s="12">
        <v>13643.042581</v>
      </c>
      <c r="G448" s="13" t="s">
        <v>286</v>
      </c>
      <c r="H448" s="13">
        <v>1</v>
      </c>
      <c r="I448" s="13" t="s">
        <v>218</v>
      </c>
    </row>
    <row r="449" spans="2:9">
      <c r="B449" s="13" t="s">
        <v>63</v>
      </c>
      <c r="C449" s="9" t="s">
        <v>589</v>
      </c>
      <c r="D449" s="13">
        <v>3</v>
      </c>
      <c r="E449" s="13" t="s">
        <v>25</v>
      </c>
      <c r="F449" s="12">
        <v>7184.718159</v>
      </c>
      <c r="G449" s="13" t="s">
        <v>1212</v>
      </c>
      <c r="H449" s="13">
        <v>2</v>
      </c>
      <c r="I449" s="13" t="s">
        <v>204</v>
      </c>
    </row>
    <row r="450" spans="2:9">
      <c r="B450" s="13" t="s">
        <v>320</v>
      </c>
      <c r="C450" s="9" t="s">
        <v>589</v>
      </c>
      <c r="D450" s="13">
        <v>1</v>
      </c>
      <c r="E450" s="13" t="s">
        <v>25</v>
      </c>
      <c r="F450" s="12">
        <v>15358.390282763805</v>
      </c>
      <c r="G450" s="13" t="s">
        <v>1088</v>
      </c>
      <c r="H450" s="13">
        <v>2</v>
      </c>
      <c r="I450" s="13" t="s">
        <v>1206</v>
      </c>
    </row>
    <row r="451" spans="2:9">
      <c r="B451" s="13" t="s">
        <v>1202</v>
      </c>
      <c r="C451" s="9" t="s">
        <v>589</v>
      </c>
      <c r="D451" s="13">
        <v>2</v>
      </c>
      <c r="E451" s="13" t="s">
        <v>25</v>
      </c>
      <c r="F451" s="12">
        <v>14385.878164228634</v>
      </c>
      <c r="G451" s="13" t="s">
        <v>161</v>
      </c>
      <c r="H451" s="13">
        <v>5</v>
      </c>
      <c r="I451" s="13" t="s">
        <v>1203</v>
      </c>
    </row>
    <row r="452" spans="2:9">
      <c r="B452" s="282" t="s">
        <v>1204</v>
      </c>
      <c r="C452" s="282" t="s">
        <v>589</v>
      </c>
      <c r="D452" s="287">
        <v>2</v>
      </c>
      <c r="E452" s="282" t="s">
        <v>25</v>
      </c>
      <c r="F452" s="291">
        <v>22494.6574</v>
      </c>
      <c r="G452" s="13" t="s">
        <v>447</v>
      </c>
      <c r="H452" s="13">
        <v>150</v>
      </c>
      <c r="I452" s="13" t="s">
        <v>69</v>
      </c>
    </row>
    <row r="453" spans="2:9">
      <c r="B453" s="282"/>
      <c r="C453" s="282"/>
      <c r="D453" s="287"/>
      <c r="E453" s="282"/>
      <c r="F453" s="291"/>
      <c r="G453" s="13" t="s">
        <v>1199</v>
      </c>
      <c r="H453" s="13" t="s">
        <v>1205</v>
      </c>
      <c r="I453" s="13"/>
    </row>
    <row r="454" spans="2:9">
      <c r="B454" s="282" t="s">
        <v>595</v>
      </c>
      <c r="C454" s="282" t="s">
        <v>589</v>
      </c>
      <c r="D454" s="287">
        <v>1</v>
      </c>
      <c r="E454" s="282" t="s">
        <v>25</v>
      </c>
      <c r="F454" s="291">
        <v>18260.099999999999</v>
      </c>
      <c r="G454" s="9" t="s">
        <v>68</v>
      </c>
      <c r="H454" s="13">
        <v>150</v>
      </c>
      <c r="I454" s="13" t="s">
        <v>69</v>
      </c>
    </row>
    <row r="455" spans="2:9">
      <c r="B455" s="282"/>
      <c r="C455" s="282"/>
      <c r="D455" s="287"/>
      <c r="E455" s="282"/>
      <c r="F455" s="291"/>
      <c r="G455" s="9" t="s">
        <v>571</v>
      </c>
      <c r="H455" s="13">
        <v>30</v>
      </c>
      <c r="I455" s="13" t="s">
        <v>80</v>
      </c>
    </row>
    <row r="456" spans="2:9">
      <c r="C456" s="3"/>
      <c r="F456" s="4"/>
    </row>
    <row r="457" spans="2:9" ht="15" thickBot="1">
      <c r="C457" s="75" t="s">
        <v>164</v>
      </c>
      <c r="F457" s="4">
        <f>SUM(F437:F456)</f>
        <v>635579.0864192883</v>
      </c>
    </row>
    <row r="458" spans="2:9">
      <c r="C458" s="3"/>
      <c r="F458" s="4"/>
    </row>
    <row r="459" spans="2:9">
      <c r="C459" s="20"/>
      <c r="F459" s="4"/>
    </row>
    <row r="460" spans="2:9">
      <c r="C460" s="3" t="s">
        <v>167</v>
      </c>
      <c r="F460" s="4"/>
    </row>
    <row r="461" spans="2:9">
      <c r="C461" s="3" t="s">
        <v>1277</v>
      </c>
      <c r="D461" s="3"/>
      <c r="E461" s="3"/>
      <c r="F461" s="18">
        <v>41066.83</v>
      </c>
      <c r="G461" s="3"/>
    </row>
    <row r="462" spans="2:9">
      <c r="C462" s="3" t="s">
        <v>481</v>
      </c>
      <c r="D462" s="3"/>
      <c r="E462" s="3"/>
      <c r="F462" s="18">
        <v>18479.48</v>
      </c>
      <c r="G462" s="3" t="s">
        <v>1278</v>
      </c>
    </row>
    <row r="463" spans="2:9">
      <c r="C463" s="3" t="s">
        <v>607</v>
      </c>
      <c r="D463" s="3"/>
      <c r="E463" s="3"/>
      <c r="F463" s="18">
        <v>36545.800000000003</v>
      </c>
      <c r="G463" s="3" t="s">
        <v>1207</v>
      </c>
    </row>
    <row r="464" spans="2:9">
      <c r="C464" s="3" t="s">
        <v>391</v>
      </c>
      <c r="D464" s="3"/>
      <c r="E464" s="3"/>
      <c r="F464" s="18">
        <v>26038.2</v>
      </c>
      <c r="G464" s="3" t="s">
        <v>1279</v>
      </c>
    </row>
    <row r="465" spans="2:9">
      <c r="C465" s="20" t="s">
        <v>173</v>
      </c>
      <c r="F465" s="4">
        <f>SUM(F461:F464)</f>
        <v>122130.31</v>
      </c>
    </row>
    <row r="466" spans="2:9">
      <c r="C466" s="20"/>
      <c r="F466" s="4"/>
    </row>
    <row r="467" spans="2:9">
      <c r="C467" s="3" t="s">
        <v>174</v>
      </c>
      <c r="F467" s="63">
        <v>335567.29</v>
      </c>
    </row>
    <row r="468" spans="2:9">
      <c r="C468" s="3"/>
      <c r="F468" s="4"/>
    </row>
    <row r="469" spans="2:9">
      <c r="C469" s="20" t="s">
        <v>175</v>
      </c>
      <c r="F469" s="63">
        <f>F467+F465+F457</f>
        <v>1093276.6864192882</v>
      </c>
    </row>
    <row r="471" spans="2:9">
      <c r="B471" s="1" t="s">
        <v>176</v>
      </c>
      <c r="C471" t="s">
        <v>1280</v>
      </c>
      <c r="F471" s="4"/>
    </row>
    <row r="472" spans="2:9">
      <c r="B472" s="1" t="s">
        <v>178</v>
      </c>
      <c r="C472" t="s">
        <v>1281</v>
      </c>
      <c r="F472" s="4"/>
    </row>
    <row r="473" spans="2:9">
      <c r="F473" s="4"/>
    </row>
    <row r="474" spans="2:9">
      <c r="B474" s="5" t="s">
        <v>15</v>
      </c>
      <c r="C474" s="5" t="s">
        <v>16</v>
      </c>
      <c r="D474" s="7" t="s">
        <v>17</v>
      </c>
      <c r="E474" s="5" t="s">
        <v>180</v>
      </c>
      <c r="F474" s="21" t="s">
        <v>181</v>
      </c>
      <c r="G474" s="5" t="s">
        <v>20</v>
      </c>
      <c r="H474" s="7" t="s">
        <v>182</v>
      </c>
      <c r="I474" s="5" t="s">
        <v>183</v>
      </c>
    </row>
    <row r="475" spans="2:9">
      <c r="B475" s="13" t="s">
        <v>1253</v>
      </c>
      <c r="C475" s="13" t="s">
        <v>1254</v>
      </c>
      <c r="D475" s="13">
        <v>1</v>
      </c>
      <c r="E475" s="13" t="s">
        <v>25</v>
      </c>
      <c r="F475" s="12">
        <v>127840.06316711845</v>
      </c>
      <c r="G475" s="13" t="s">
        <v>42</v>
      </c>
      <c r="H475" s="13">
        <v>1.6</v>
      </c>
      <c r="I475" s="13" t="s">
        <v>616</v>
      </c>
    </row>
    <row r="476" spans="2:9">
      <c r="B476" s="13" t="s">
        <v>140</v>
      </c>
      <c r="C476" s="13" t="s">
        <v>124</v>
      </c>
      <c r="D476" s="13">
        <v>1</v>
      </c>
      <c r="E476" s="13" t="s">
        <v>25</v>
      </c>
      <c r="F476" s="12">
        <v>54572.170323999999</v>
      </c>
      <c r="G476" s="13" t="s">
        <v>286</v>
      </c>
      <c r="H476" s="13">
        <v>4</v>
      </c>
      <c r="I476" s="13" t="s">
        <v>218</v>
      </c>
    </row>
    <row r="477" spans="2:9">
      <c r="B477" s="13" t="s">
        <v>134</v>
      </c>
      <c r="C477" s="13" t="s">
        <v>124</v>
      </c>
      <c r="D477" s="13">
        <v>1</v>
      </c>
      <c r="E477" s="13" t="s">
        <v>25</v>
      </c>
      <c r="F477" s="12">
        <v>4718.2312220000003</v>
      </c>
      <c r="G477" s="9" t="s">
        <v>571</v>
      </c>
      <c r="H477" s="13">
        <v>30</v>
      </c>
      <c r="I477" s="13" t="s">
        <v>80</v>
      </c>
    </row>
    <row r="478" spans="2:9">
      <c r="B478" s="13" t="s">
        <v>621</v>
      </c>
      <c r="C478" s="13" t="s">
        <v>602</v>
      </c>
      <c r="D478" s="13">
        <v>1</v>
      </c>
      <c r="E478" s="13" t="s">
        <v>25</v>
      </c>
      <c r="F478" s="12">
        <v>221468.003</v>
      </c>
      <c r="G478" s="13" t="s">
        <v>603</v>
      </c>
      <c r="H478" s="13">
        <v>3.3</v>
      </c>
      <c r="I478" s="13" t="s">
        <v>27</v>
      </c>
    </row>
    <row r="479" spans="2:9">
      <c r="B479" s="13" t="s">
        <v>1282</v>
      </c>
      <c r="C479" s="13" t="s">
        <v>124</v>
      </c>
      <c r="D479" s="13">
        <v>1</v>
      </c>
      <c r="E479" s="13" t="s">
        <v>25</v>
      </c>
      <c r="F479" s="12">
        <v>16401.771027999999</v>
      </c>
      <c r="G479" s="13" t="s">
        <v>109</v>
      </c>
      <c r="H479" s="13">
        <v>4</v>
      </c>
      <c r="I479" s="13" t="s">
        <v>58</v>
      </c>
    </row>
    <row r="480" spans="2:9">
      <c r="B480" s="13" t="s">
        <v>47</v>
      </c>
      <c r="C480" s="13" t="s">
        <v>54</v>
      </c>
      <c r="D480" s="13">
        <v>1</v>
      </c>
      <c r="E480" s="13" t="s">
        <v>25</v>
      </c>
      <c r="F480" s="12">
        <v>111585.59350956834</v>
      </c>
      <c r="G480" s="13" t="s">
        <v>37</v>
      </c>
      <c r="H480" s="13">
        <v>150</v>
      </c>
      <c r="I480" s="13" t="s">
        <v>38</v>
      </c>
    </row>
    <row r="481" spans="2:9">
      <c r="B481" s="282" t="s">
        <v>188</v>
      </c>
      <c r="C481" s="282" t="s">
        <v>93</v>
      </c>
      <c r="D481" s="287">
        <v>1</v>
      </c>
      <c r="E481" s="282" t="s">
        <v>25</v>
      </c>
      <c r="F481" s="291">
        <v>102296.49458656789</v>
      </c>
      <c r="G481" s="9" t="s">
        <v>68</v>
      </c>
      <c r="H481" s="13">
        <v>150</v>
      </c>
      <c r="I481" s="13" t="s">
        <v>69</v>
      </c>
    </row>
    <row r="482" spans="2:9">
      <c r="B482" s="282"/>
      <c r="C482" s="282"/>
      <c r="D482" s="287"/>
      <c r="E482" s="282"/>
      <c r="F482" s="291"/>
      <c r="G482" s="9" t="s">
        <v>571</v>
      </c>
      <c r="H482" s="13">
        <v>30</v>
      </c>
      <c r="I482" s="13" t="s">
        <v>80</v>
      </c>
    </row>
    <row r="483" spans="2:9">
      <c r="B483" s="13" t="s">
        <v>601</v>
      </c>
      <c r="C483" s="13" t="s">
        <v>602</v>
      </c>
      <c r="D483" s="13">
        <v>1</v>
      </c>
      <c r="E483" s="13" t="s">
        <v>25</v>
      </c>
      <c r="F483" s="12">
        <v>221468.003</v>
      </c>
      <c r="G483" s="13" t="s">
        <v>603</v>
      </c>
      <c r="H483" s="13">
        <v>3.3</v>
      </c>
      <c r="I483" s="13" t="s">
        <v>27</v>
      </c>
    </row>
    <row r="484" spans="2:9">
      <c r="B484" s="282" t="s">
        <v>84</v>
      </c>
      <c r="C484" s="282" t="s">
        <v>93</v>
      </c>
      <c r="D484" s="287">
        <v>1</v>
      </c>
      <c r="E484" s="282" t="s">
        <v>25</v>
      </c>
      <c r="F484" s="291">
        <v>25549.033597269296</v>
      </c>
      <c r="G484" s="9" t="s">
        <v>68</v>
      </c>
      <c r="H484" s="13">
        <v>50</v>
      </c>
      <c r="I484" s="13" t="s">
        <v>69</v>
      </c>
    </row>
    <row r="485" spans="2:9">
      <c r="B485" s="282"/>
      <c r="C485" s="282"/>
      <c r="D485" s="287"/>
      <c r="E485" s="282"/>
      <c r="F485" s="291"/>
      <c r="G485" s="9" t="s">
        <v>571</v>
      </c>
      <c r="H485" s="13">
        <v>230</v>
      </c>
      <c r="I485" s="13" t="s">
        <v>80</v>
      </c>
    </row>
    <row r="486" spans="2:9">
      <c r="B486" s="13" t="s">
        <v>1283</v>
      </c>
      <c r="C486" s="13" t="s">
        <v>24</v>
      </c>
      <c r="D486" s="13">
        <v>1</v>
      </c>
      <c r="E486" s="13" t="s">
        <v>25</v>
      </c>
      <c r="F486" s="12">
        <v>62833.948135500003</v>
      </c>
      <c r="G486" s="13" t="s">
        <v>603</v>
      </c>
      <c r="H486" s="13">
        <v>3.3</v>
      </c>
      <c r="I486" s="13" t="s">
        <v>27</v>
      </c>
    </row>
    <row r="487" spans="2:9">
      <c r="B487" s="13" t="s">
        <v>1284</v>
      </c>
      <c r="C487" s="13" t="s">
        <v>24</v>
      </c>
      <c r="D487" s="13">
        <v>1</v>
      </c>
      <c r="E487" s="13" t="s">
        <v>25</v>
      </c>
      <c r="F487" s="12">
        <v>62833.948135500003</v>
      </c>
      <c r="G487" s="13" t="s">
        <v>603</v>
      </c>
      <c r="H487" s="13">
        <v>3.3</v>
      </c>
      <c r="I487" s="13" t="s">
        <v>27</v>
      </c>
    </row>
    <row r="488" spans="2:9">
      <c r="B488" s="13" t="s">
        <v>1285</v>
      </c>
      <c r="C488" s="13" t="s">
        <v>1254</v>
      </c>
      <c r="D488" s="13">
        <v>1</v>
      </c>
      <c r="E488" s="13" t="s">
        <v>25</v>
      </c>
      <c r="F488" s="12">
        <v>2500671.4309999999</v>
      </c>
      <c r="G488" s="13" t="s">
        <v>42</v>
      </c>
      <c r="H488" s="13">
        <v>2.2999999999999998</v>
      </c>
      <c r="I488" s="13" t="s">
        <v>616</v>
      </c>
    </row>
    <row r="489" spans="2:9">
      <c r="B489" s="13" t="s">
        <v>645</v>
      </c>
      <c r="C489" s="13" t="s">
        <v>1286</v>
      </c>
      <c r="D489" s="13">
        <v>1</v>
      </c>
      <c r="E489" s="13" t="s">
        <v>25</v>
      </c>
      <c r="F489" s="12">
        <v>7654.573273</v>
      </c>
      <c r="G489" s="13" t="s">
        <v>1212</v>
      </c>
      <c r="H489" s="13">
        <v>1</v>
      </c>
      <c r="I489" s="13" t="s">
        <v>204</v>
      </c>
    </row>
    <row r="490" spans="2:9">
      <c r="F490" s="4"/>
    </row>
    <row r="491" spans="2:9" ht="15" thickBot="1">
      <c r="C491" s="75" t="s">
        <v>164</v>
      </c>
      <c r="F491" s="4">
        <f>SUM(F475:F490)</f>
        <v>3519893.2639785237</v>
      </c>
    </row>
    <row r="492" spans="2:9">
      <c r="C492" s="3"/>
      <c r="F492" s="4"/>
    </row>
    <row r="493" spans="2:9">
      <c r="C493" s="20"/>
      <c r="F493" s="4"/>
    </row>
    <row r="494" spans="2:9">
      <c r="C494" s="3" t="s">
        <v>167</v>
      </c>
      <c r="F494" s="4"/>
    </row>
    <row r="495" spans="2:9">
      <c r="C495" s="3" t="s">
        <v>392</v>
      </c>
      <c r="F495" s="4">
        <v>61366.17</v>
      </c>
    </row>
    <row r="496" spans="2:9">
      <c r="C496" s="3" t="s">
        <v>395</v>
      </c>
      <c r="F496" s="4">
        <v>13095.5</v>
      </c>
    </row>
    <row r="497" spans="2:9">
      <c r="C497" s="3"/>
      <c r="F497" s="4"/>
    </row>
    <row r="498" spans="2:9">
      <c r="C498" s="3"/>
      <c r="F498" s="4"/>
    </row>
    <row r="499" spans="2:9">
      <c r="C499" s="20" t="s">
        <v>173</v>
      </c>
      <c r="F499" s="4">
        <f>SUM(F495:F498)</f>
        <v>74461.67</v>
      </c>
    </row>
    <row r="500" spans="2:9">
      <c r="C500" s="20"/>
      <c r="F500" s="4"/>
    </row>
    <row r="501" spans="2:9">
      <c r="C501" s="3" t="s">
        <v>174</v>
      </c>
      <c r="F501" s="63">
        <v>1486444.54</v>
      </c>
    </row>
    <row r="502" spans="2:9">
      <c r="C502" s="3"/>
      <c r="F502" s="4"/>
    </row>
    <row r="503" spans="2:9">
      <c r="C503" s="20" t="s">
        <v>175</v>
      </c>
      <c r="F503" s="63">
        <f>F501+F499+F491</f>
        <v>5080799.4739785232</v>
      </c>
    </row>
    <row r="504" spans="2:9">
      <c r="F504" s="4"/>
    </row>
    <row r="506" spans="2:9">
      <c r="B506" s="1" t="s">
        <v>176</v>
      </c>
      <c r="C506" s="3" t="s">
        <v>1287</v>
      </c>
      <c r="E506" s="3"/>
      <c r="F506" s="18"/>
      <c r="H506" s="2"/>
    </row>
    <row r="507" spans="2:9">
      <c r="B507" s="1" t="s">
        <v>178</v>
      </c>
      <c r="C507" s="3" t="s">
        <v>1288</v>
      </c>
      <c r="E507" s="3"/>
      <c r="F507" s="18"/>
      <c r="H507" s="2"/>
    </row>
    <row r="508" spans="2:9">
      <c r="B508" s="3"/>
      <c r="C508" s="3"/>
      <c r="E508" s="3"/>
      <c r="F508" s="18"/>
      <c r="H508" s="2"/>
    </row>
    <row r="509" spans="2:9">
      <c r="B509" s="5" t="s">
        <v>15</v>
      </c>
      <c r="C509" s="5" t="s">
        <v>16</v>
      </c>
      <c r="D509" s="77" t="s">
        <v>17</v>
      </c>
      <c r="E509" s="5" t="s">
        <v>180</v>
      </c>
      <c r="F509" s="78" t="s">
        <v>181</v>
      </c>
      <c r="G509" s="6" t="s">
        <v>20</v>
      </c>
      <c r="H509" s="7" t="s">
        <v>182</v>
      </c>
      <c r="I509" s="6" t="s">
        <v>183</v>
      </c>
    </row>
    <row r="510" spans="2:9">
      <c r="B510" s="282" t="s">
        <v>88</v>
      </c>
      <c r="C510" s="282" t="s">
        <v>1256</v>
      </c>
      <c r="D510" s="283">
        <v>1</v>
      </c>
      <c r="E510" s="282" t="s">
        <v>25</v>
      </c>
      <c r="F510" s="284">
        <v>166874.00000000003</v>
      </c>
      <c r="G510" s="38" t="s">
        <v>189</v>
      </c>
      <c r="H510" s="11">
        <v>500</v>
      </c>
      <c r="I510" s="13" t="s">
        <v>69</v>
      </c>
    </row>
    <row r="511" spans="2:9">
      <c r="B511" s="282"/>
      <c r="C511" s="282"/>
      <c r="D511" s="283"/>
      <c r="E511" s="282"/>
      <c r="F511" s="284"/>
      <c r="G511" s="38" t="s">
        <v>79</v>
      </c>
      <c r="H511" s="11">
        <v>200</v>
      </c>
      <c r="I511" s="13" t="s">
        <v>80</v>
      </c>
    </row>
    <row r="512" spans="2:9">
      <c r="B512" s="9" t="s">
        <v>1289</v>
      </c>
      <c r="C512" s="9" t="s">
        <v>1254</v>
      </c>
      <c r="D512" s="13">
        <v>1</v>
      </c>
      <c r="E512" s="9" t="s">
        <v>25</v>
      </c>
      <c r="F512" s="79">
        <v>638638.9501713299</v>
      </c>
      <c r="G512" s="13" t="s">
        <v>42</v>
      </c>
      <c r="H512" s="11">
        <v>13.6</v>
      </c>
      <c r="I512" s="13" t="s">
        <v>1255</v>
      </c>
    </row>
    <row r="513" spans="2:9">
      <c r="B513" s="282" t="s">
        <v>78</v>
      </c>
      <c r="C513" s="282" t="s">
        <v>581</v>
      </c>
      <c r="D513" s="283">
        <v>1</v>
      </c>
      <c r="E513" s="282" t="s">
        <v>25</v>
      </c>
      <c r="F513" s="284">
        <v>83437.000000000015</v>
      </c>
      <c r="G513" s="38" t="s">
        <v>189</v>
      </c>
      <c r="H513" s="11">
        <v>500</v>
      </c>
      <c r="I513" s="13" t="s">
        <v>69</v>
      </c>
    </row>
    <row r="514" spans="2:9">
      <c r="B514" s="282"/>
      <c r="C514" s="282"/>
      <c r="D514" s="283"/>
      <c r="E514" s="282"/>
      <c r="F514" s="284"/>
      <c r="G514" s="38" t="s">
        <v>79</v>
      </c>
      <c r="H514" s="11">
        <v>100</v>
      </c>
      <c r="I514" s="13" t="s">
        <v>80</v>
      </c>
    </row>
    <row r="515" spans="2:9">
      <c r="B515" s="9" t="s">
        <v>621</v>
      </c>
      <c r="C515" s="9" t="s">
        <v>602</v>
      </c>
      <c r="D515" s="13">
        <v>1</v>
      </c>
      <c r="E515" s="9" t="s">
        <v>25</v>
      </c>
      <c r="F515" s="79">
        <v>877198.40000000014</v>
      </c>
      <c r="G515" s="13" t="s">
        <v>604</v>
      </c>
      <c r="H515" s="11">
        <v>186</v>
      </c>
      <c r="I515" s="13" t="s">
        <v>27</v>
      </c>
    </row>
    <row r="516" spans="2:9">
      <c r="B516" s="9" t="s">
        <v>1290</v>
      </c>
      <c r="C516" s="9" t="s">
        <v>559</v>
      </c>
      <c r="D516" s="13">
        <v>1</v>
      </c>
      <c r="E516" s="9" t="s">
        <v>25</v>
      </c>
      <c r="F516" s="79">
        <v>2358679.804</v>
      </c>
      <c r="G516" s="13" t="s">
        <v>42</v>
      </c>
      <c r="H516" s="11">
        <v>13.6</v>
      </c>
      <c r="I516" s="13" t="s">
        <v>1255</v>
      </c>
    </row>
    <row r="517" spans="2:9">
      <c r="B517" s="9" t="s">
        <v>1291</v>
      </c>
      <c r="C517" s="9" t="s">
        <v>1292</v>
      </c>
      <c r="D517" s="13">
        <v>1</v>
      </c>
      <c r="E517" s="9" t="s">
        <v>25</v>
      </c>
      <c r="F517" s="79">
        <v>2016639.86</v>
      </c>
      <c r="G517" s="13" t="s">
        <v>37</v>
      </c>
      <c r="H517">
        <v>3250</v>
      </c>
      <c r="I517" s="13" t="s">
        <v>1293</v>
      </c>
    </row>
    <row r="518" spans="2:9">
      <c r="B518" s="9" t="s">
        <v>140</v>
      </c>
      <c r="C518" s="9" t="s">
        <v>124</v>
      </c>
      <c r="D518" s="13">
        <v>1</v>
      </c>
      <c r="E518" s="9" t="s">
        <v>25</v>
      </c>
      <c r="F518" s="79">
        <v>40929.127742999997</v>
      </c>
      <c r="G518" s="13" t="s">
        <v>286</v>
      </c>
      <c r="H518" s="11">
        <v>3</v>
      </c>
      <c r="I518" s="13" t="s">
        <v>564</v>
      </c>
    </row>
    <row r="519" spans="2:9">
      <c r="B519" s="282" t="s">
        <v>128</v>
      </c>
      <c r="C519" s="282" t="s">
        <v>124</v>
      </c>
      <c r="D519" s="283">
        <v>1</v>
      </c>
      <c r="E519" s="282" t="s">
        <v>25</v>
      </c>
      <c r="F519" s="284">
        <v>59661.703389000009</v>
      </c>
      <c r="G519" s="13" t="s">
        <v>42</v>
      </c>
      <c r="H519" s="11">
        <v>13.6</v>
      </c>
      <c r="I519" s="13" t="s">
        <v>1255</v>
      </c>
    </row>
    <row r="520" spans="2:9">
      <c r="B520" s="282"/>
      <c r="C520" s="282"/>
      <c r="D520" s="283"/>
      <c r="E520" s="282"/>
      <c r="F520" s="284"/>
      <c r="G520" s="13" t="s">
        <v>1294</v>
      </c>
      <c r="H520" s="11">
        <v>5</v>
      </c>
      <c r="I520" s="13" t="s">
        <v>204</v>
      </c>
    </row>
    <row r="521" spans="2:9">
      <c r="B521" s="9" t="s">
        <v>135</v>
      </c>
      <c r="C521" s="9" t="s">
        <v>124</v>
      </c>
      <c r="D521" s="13">
        <v>1</v>
      </c>
      <c r="E521" s="9" t="s">
        <v>25</v>
      </c>
      <c r="F521" s="79">
        <v>319550.21930800006</v>
      </c>
      <c r="G521" s="38" t="s">
        <v>79</v>
      </c>
      <c r="H521" s="11">
        <v>400</v>
      </c>
      <c r="I521" s="13" t="s">
        <v>80</v>
      </c>
    </row>
    <row r="522" spans="2:9">
      <c r="B522" s="9" t="s">
        <v>354</v>
      </c>
      <c r="C522" s="9" t="s">
        <v>124</v>
      </c>
      <c r="D522" s="13">
        <v>1</v>
      </c>
      <c r="E522" s="9" t="s">
        <v>25</v>
      </c>
      <c r="F522" s="79">
        <v>319500.92830160417</v>
      </c>
      <c r="G522" s="13" t="s">
        <v>26</v>
      </c>
      <c r="H522" s="11">
        <v>500</v>
      </c>
      <c r="I522" s="13" t="s">
        <v>1203</v>
      </c>
    </row>
    <row r="523" spans="2:9">
      <c r="B523" s="9" t="s">
        <v>92</v>
      </c>
      <c r="C523" s="9" t="s">
        <v>1295</v>
      </c>
      <c r="D523" s="13">
        <v>1</v>
      </c>
      <c r="E523" s="9" t="s">
        <v>25</v>
      </c>
      <c r="F523" s="79">
        <v>58180.431992487036</v>
      </c>
      <c r="G523" s="13" t="s">
        <v>1296</v>
      </c>
      <c r="H523" s="11"/>
      <c r="I523" s="13" t="s">
        <v>95</v>
      </c>
    </row>
    <row r="524" spans="2:9">
      <c r="B524" s="9" t="s">
        <v>72</v>
      </c>
      <c r="C524" s="9" t="s">
        <v>1295</v>
      </c>
      <c r="D524" s="13">
        <v>1</v>
      </c>
      <c r="E524" s="9" t="s">
        <v>25</v>
      </c>
      <c r="F524" s="79">
        <v>62027.683075460613</v>
      </c>
      <c r="G524" s="13" t="s">
        <v>1219</v>
      </c>
      <c r="H524" s="11">
        <v>20</v>
      </c>
      <c r="I524" s="13" t="s">
        <v>564</v>
      </c>
    </row>
    <row r="525" spans="2:9">
      <c r="B525" s="9" t="s">
        <v>1297</v>
      </c>
      <c r="C525" s="9" t="s">
        <v>348</v>
      </c>
      <c r="D525" s="13">
        <v>2</v>
      </c>
      <c r="E525" s="9" t="s">
        <v>25</v>
      </c>
      <c r="F525" s="79">
        <v>80052</v>
      </c>
      <c r="G525" s="13" t="s">
        <v>1298</v>
      </c>
      <c r="H525" s="11">
        <v>400</v>
      </c>
      <c r="I525" s="13" t="s">
        <v>1198</v>
      </c>
    </row>
    <row r="526" spans="2:9">
      <c r="B526" s="9" t="s">
        <v>1299</v>
      </c>
      <c r="C526" s="9" t="s">
        <v>1254</v>
      </c>
      <c r="D526" s="13">
        <v>1</v>
      </c>
      <c r="E526" s="9" t="s">
        <v>25</v>
      </c>
      <c r="F526" s="79">
        <v>4060598.7259999998</v>
      </c>
      <c r="G526" s="13" t="s">
        <v>42</v>
      </c>
      <c r="H526" s="11">
        <v>13.6</v>
      </c>
      <c r="I526" s="13" t="s">
        <v>1255</v>
      </c>
    </row>
    <row r="527" spans="2:9">
      <c r="B527" s="9" t="s">
        <v>601</v>
      </c>
      <c r="C527" s="9" t="s">
        <v>602</v>
      </c>
      <c r="D527" s="13">
        <v>1</v>
      </c>
      <c r="E527" s="9" t="s">
        <v>25</v>
      </c>
      <c r="F527" s="79">
        <v>547000.28</v>
      </c>
      <c r="G527" s="13" t="s">
        <v>604</v>
      </c>
      <c r="H527" s="11">
        <v>94</v>
      </c>
      <c r="I527" s="13" t="s">
        <v>27</v>
      </c>
    </row>
    <row r="528" spans="2:9">
      <c r="B528" s="9" t="s">
        <v>356</v>
      </c>
      <c r="C528" s="9" t="s">
        <v>124</v>
      </c>
      <c r="D528" s="13">
        <v>1</v>
      </c>
      <c r="E528" s="9" t="s">
        <v>25</v>
      </c>
      <c r="F528" s="79">
        <v>164038.98534354204</v>
      </c>
      <c r="G528" s="13" t="s">
        <v>109</v>
      </c>
      <c r="H528" s="13">
        <v>7500</v>
      </c>
      <c r="I528" s="13" t="s">
        <v>58</v>
      </c>
    </row>
    <row r="529" spans="2:9">
      <c r="B529" s="9" t="s">
        <v>1300</v>
      </c>
      <c r="C529" s="9" t="s">
        <v>124</v>
      </c>
      <c r="D529" s="13">
        <v>1</v>
      </c>
      <c r="E529" s="9" t="s">
        <v>25</v>
      </c>
      <c r="F529" s="79">
        <v>333172.29382300004</v>
      </c>
      <c r="G529" s="13" t="s">
        <v>1301</v>
      </c>
      <c r="H529" s="13">
        <v>150</v>
      </c>
      <c r="I529" s="13" t="s">
        <v>38</v>
      </c>
    </row>
    <row r="530" spans="2:9">
      <c r="B530" s="9" t="s">
        <v>1302</v>
      </c>
      <c r="C530" s="9" t="s">
        <v>124</v>
      </c>
      <c r="D530" s="13">
        <v>1</v>
      </c>
      <c r="E530" s="9" t="s">
        <v>25</v>
      </c>
      <c r="F530" s="79">
        <v>603315.23467300006</v>
      </c>
      <c r="G530" s="13" t="s">
        <v>1301</v>
      </c>
      <c r="H530" s="13">
        <v>300</v>
      </c>
      <c r="I530" s="13" t="s">
        <v>840</v>
      </c>
    </row>
    <row r="531" spans="2:9">
      <c r="B531" s="9" t="s">
        <v>1303</v>
      </c>
      <c r="C531" s="9" t="s">
        <v>124</v>
      </c>
      <c r="D531" s="13">
        <v>1</v>
      </c>
      <c r="E531" s="9" t="s">
        <v>25</v>
      </c>
      <c r="F531" s="79">
        <v>513267.58772299998</v>
      </c>
      <c r="G531" s="13" t="s">
        <v>1301</v>
      </c>
      <c r="H531" s="13">
        <v>250</v>
      </c>
      <c r="I531" s="13" t="s">
        <v>1304</v>
      </c>
    </row>
    <row r="532" spans="2:9">
      <c r="B532" s="9" t="s">
        <v>1305</v>
      </c>
      <c r="C532" s="9" t="s">
        <v>124</v>
      </c>
      <c r="D532" s="13">
        <v>1</v>
      </c>
      <c r="E532" s="9" t="s">
        <v>25</v>
      </c>
      <c r="F532" s="79">
        <v>135067.47053300001</v>
      </c>
      <c r="G532" s="13" t="s">
        <v>1301</v>
      </c>
      <c r="H532" s="13">
        <v>40</v>
      </c>
      <c r="I532" s="13" t="s">
        <v>1306</v>
      </c>
    </row>
    <row r="533" spans="2:9">
      <c r="B533" s="9" t="s">
        <v>1307</v>
      </c>
      <c r="C533" s="9" t="s">
        <v>1292</v>
      </c>
      <c r="D533" s="13">
        <v>1</v>
      </c>
      <c r="E533" s="9" t="s">
        <v>25</v>
      </c>
      <c r="F533" s="79">
        <v>94432.21</v>
      </c>
      <c r="G533" s="13" t="s">
        <v>109</v>
      </c>
      <c r="H533" s="13">
        <v>1500</v>
      </c>
      <c r="I533" s="13" t="s">
        <v>58</v>
      </c>
    </row>
    <row r="534" spans="2:9">
      <c r="B534" s="9" t="s">
        <v>131</v>
      </c>
      <c r="C534" s="9" t="s">
        <v>124</v>
      </c>
      <c r="D534" s="13">
        <v>1</v>
      </c>
      <c r="E534" s="9" t="s">
        <v>25</v>
      </c>
      <c r="F534" s="79">
        <v>130373.09567970014</v>
      </c>
      <c r="G534" s="13" t="s">
        <v>109</v>
      </c>
      <c r="H534" s="13">
        <v>1050</v>
      </c>
      <c r="I534" s="13" t="s">
        <v>58</v>
      </c>
    </row>
    <row r="535" spans="2:9">
      <c r="B535" s="9" t="s">
        <v>143</v>
      </c>
      <c r="C535" s="9" t="s">
        <v>124</v>
      </c>
      <c r="D535" s="13">
        <v>1</v>
      </c>
      <c r="E535" s="9" t="s">
        <v>25</v>
      </c>
      <c r="F535" s="79">
        <v>26400</v>
      </c>
      <c r="G535" s="13" t="s">
        <v>295</v>
      </c>
      <c r="H535" s="13">
        <v>0.88</v>
      </c>
      <c r="I535" s="13" t="s">
        <v>204</v>
      </c>
    </row>
    <row r="536" spans="2:9">
      <c r="B536" s="282" t="s">
        <v>280</v>
      </c>
      <c r="C536" s="282" t="s">
        <v>348</v>
      </c>
      <c r="D536" s="287">
        <v>1</v>
      </c>
      <c r="E536" s="282" t="s">
        <v>25</v>
      </c>
      <c r="F536" s="291">
        <v>8312270.3894000007</v>
      </c>
      <c r="G536" s="38" t="s">
        <v>189</v>
      </c>
      <c r="H536" s="13">
        <v>441</v>
      </c>
      <c r="I536" s="13" t="s">
        <v>69</v>
      </c>
    </row>
    <row r="537" spans="2:9">
      <c r="B537" s="282"/>
      <c r="C537" s="282"/>
      <c r="D537" s="287"/>
      <c r="E537" s="282"/>
      <c r="F537" s="291"/>
      <c r="G537" s="38" t="s">
        <v>413</v>
      </c>
      <c r="H537" s="13">
        <v>1200</v>
      </c>
      <c r="I537" s="13" t="s">
        <v>69</v>
      </c>
    </row>
    <row r="538" spans="2:9">
      <c r="B538" s="282"/>
      <c r="C538" s="282"/>
      <c r="D538" s="287"/>
      <c r="E538" s="282"/>
      <c r="F538" s="291"/>
      <c r="G538" s="38" t="s">
        <v>349</v>
      </c>
      <c r="H538" s="13">
        <v>58</v>
      </c>
      <c r="I538" s="13" t="s">
        <v>80</v>
      </c>
    </row>
    <row r="539" spans="2:9">
      <c r="B539" s="282"/>
      <c r="C539" s="282"/>
      <c r="D539" s="287"/>
      <c r="E539" s="282"/>
      <c r="F539" s="291"/>
      <c r="G539" s="38" t="s">
        <v>279</v>
      </c>
      <c r="H539" s="13">
        <v>11761</v>
      </c>
      <c r="I539" s="13" t="s">
        <v>80</v>
      </c>
    </row>
    <row r="540" spans="2:9">
      <c r="B540" s="282"/>
      <c r="C540" s="282"/>
      <c r="D540" s="287"/>
      <c r="E540" s="282"/>
      <c r="F540" s="291"/>
      <c r="G540" s="38" t="s">
        <v>350</v>
      </c>
      <c r="H540" s="13">
        <v>7</v>
      </c>
      <c r="I540" s="13" t="s">
        <v>80</v>
      </c>
    </row>
    <row r="541" spans="2:9">
      <c r="B541" s="294" t="s">
        <v>351</v>
      </c>
      <c r="C541" s="294" t="s">
        <v>348</v>
      </c>
      <c r="D541" s="292">
        <v>1</v>
      </c>
      <c r="E541" s="294" t="s">
        <v>25</v>
      </c>
      <c r="F541" s="393">
        <v>547419.90601643815</v>
      </c>
      <c r="G541" s="38" t="s">
        <v>189</v>
      </c>
      <c r="H541" s="13">
        <v>441</v>
      </c>
      <c r="I541" s="13" t="s">
        <v>69</v>
      </c>
    </row>
    <row r="542" spans="2:9">
      <c r="B542" s="325"/>
      <c r="C542" s="325"/>
      <c r="D542" s="326"/>
      <c r="E542" s="325"/>
      <c r="F542" s="394"/>
      <c r="G542" s="38" t="s">
        <v>413</v>
      </c>
      <c r="H542" s="13">
        <v>10001</v>
      </c>
      <c r="I542" s="13" t="s">
        <v>69</v>
      </c>
    </row>
    <row r="543" spans="2:9">
      <c r="B543" s="295"/>
      <c r="C543" s="295"/>
      <c r="D543" s="293"/>
      <c r="E543" s="295"/>
      <c r="F543" s="395"/>
      <c r="G543" s="38" t="s">
        <v>1308</v>
      </c>
      <c r="H543" s="13">
        <v>218</v>
      </c>
      <c r="I543" s="13" t="s">
        <v>80</v>
      </c>
    </row>
    <row r="544" spans="2:9">
      <c r="B544" s="9" t="s">
        <v>356</v>
      </c>
      <c r="C544" s="9" t="s">
        <v>124</v>
      </c>
      <c r="D544" s="11">
        <v>1</v>
      </c>
      <c r="E544" s="9" t="s">
        <v>25</v>
      </c>
      <c r="F544" s="22">
        <v>106230.01188244042</v>
      </c>
      <c r="G544" s="38" t="s">
        <v>109</v>
      </c>
      <c r="H544" s="13">
        <v>4000</v>
      </c>
      <c r="I544" s="13" t="s">
        <v>58</v>
      </c>
    </row>
    <row r="545" spans="2:9">
      <c r="B545" s="9" t="s">
        <v>357</v>
      </c>
      <c r="C545" s="9" t="s">
        <v>124</v>
      </c>
      <c r="D545" s="11">
        <v>1</v>
      </c>
      <c r="E545" s="9" t="s">
        <v>25</v>
      </c>
      <c r="F545" s="22">
        <v>68774.259607936256</v>
      </c>
      <c r="G545" s="38" t="s">
        <v>185</v>
      </c>
      <c r="H545" s="13">
        <v>500</v>
      </c>
      <c r="I545" s="13" t="s">
        <v>58</v>
      </c>
    </row>
    <row r="546" spans="2:9">
      <c r="B546" s="9" t="s">
        <v>135</v>
      </c>
      <c r="C546" s="9" t="s">
        <v>124</v>
      </c>
      <c r="D546" s="11">
        <v>1</v>
      </c>
      <c r="E546" s="9" t="s">
        <v>25</v>
      </c>
      <c r="F546" s="22">
        <v>169647.86350800001</v>
      </c>
      <c r="G546" s="38" t="s">
        <v>79</v>
      </c>
      <c r="H546" s="13">
        <v>200</v>
      </c>
      <c r="I546" s="13" t="s">
        <v>58</v>
      </c>
    </row>
    <row r="547" spans="2:9">
      <c r="B547" s="294" t="s">
        <v>276</v>
      </c>
      <c r="C547" s="294" t="s">
        <v>348</v>
      </c>
      <c r="D547" s="292">
        <v>1</v>
      </c>
      <c r="E547" s="294" t="s">
        <v>25</v>
      </c>
      <c r="F547" s="393">
        <v>459531.3889954504</v>
      </c>
      <c r="G547" s="38" t="s">
        <v>189</v>
      </c>
      <c r="H547" s="13">
        <v>441</v>
      </c>
      <c r="I547" s="13" t="s">
        <v>69</v>
      </c>
    </row>
    <row r="548" spans="2:9">
      <c r="B548" s="325"/>
      <c r="C548" s="325"/>
      <c r="D548" s="326"/>
      <c r="E548" s="325"/>
      <c r="F548" s="394"/>
      <c r="G548" s="38" t="s">
        <v>413</v>
      </c>
      <c r="H548" s="13">
        <v>10001</v>
      </c>
      <c r="I548" s="13" t="s">
        <v>69</v>
      </c>
    </row>
    <row r="549" spans="2:9">
      <c r="B549" s="295"/>
      <c r="C549" s="295"/>
      <c r="D549" s="293"/>
      <c r="E549" s="295"/>
      <c r="F549" s="395"/>
      <c r="G549" s="38" t="s">
        <v>1308</v>
      </c>
      <c r="H549" s="13">
        <v>183</v>
      </c>
      <c r="I549" s="13" t="s">
        <v>80</v>
      </c>
    </row>
    <row r="550" spans="2:9">
      <c r="B550" s="294" t="s">
        <v>667</v>
      </c>
      <c r="C550" s="294" t="s">
        <v>348</v>
      </c>
      <c r="D550" s="292">
        <v>1</v>
      </c>
      <c r="E550" s="294" t="s">
        <v>25</v>
      </c>
      <c r="F550" s="393">
        <v>1427990.9427</v>
      </c>
      <c r="G550" s="38" t="s">
        <v>189</v>
      </c>
      <c r="H550" s="13">
        <v>441</v>
      </c>
      <c r="I550" s="13" t="s">
        <v>69</v>
      </c>
    </row>
    <row r="551" spans="2:9">
      <c r="B551" s="325"/>
      <c r="C551" s="325"/>
      <c r="D551" s="326"/>
      <c r="E551" s="325"/>
      <c r="F551" s="394"/>
      <c r="G551" s="38" t="s">
        <v>413</v>
      </c>
      <c r="H551" s="13">
        <v>1200</v>
      </c>
      <c r="I551" s="13" t="s">
        <v>69</v>
      </c>
    </row>
    <row r="552" spans="2:9">
      <c r="B552" s="295"/>
      <c r="C552" s="295"/>
      <c r="D552" s="293"/>
      <c r="E552" s="295"/>
      <c r="F552" s="395"/>
      <c r="G552" s="38" t="s">
        <v>281</v>
      </c>
      <c r="H552" s="13">
        <v>1029</v>
      </c>
      <c r="I552" s="13" t="s">
        <v>80</v>
      </c>
    </row>
    <row r="553" spans="2:9">
      <c r="B553" s="9" t="s">
        <v>567</v>
      </c>
      <c r="C553" s="9" t="s">
        <v>124</v>
      </c>
      <c r="D553" s="11">
        <v>1</v>
      </c>
      <c r="E553" s="9" t="s">
        <v>25</v>
      </c>
      <c r="F553" s="22">
        <v>156353.79999999999</v>
      </c>
      <c r="G553" s="38" t="s">
        <v>568</v>
      </c>
      <c r="H553" s="13">
        <v>117</v>
      </c>
      <c r="I553" s="13" t="s">
        <v>27</v>
      </c>
    </row>
    <row r="554" spans="2:9">
      <c r="B554" s="9" t="s">
        <v>1309</v>
      </c>
      <c r="C554" s="9" t="s">
        <v>1310</v>
      </c>
      <c r="D554" s="11">
        <v>1</v>
      </c>
      <c r="E554" s="9" t="s">
        <v>25</v>
      </c>
      <c r="F554" s="22">
        <v>677376.37840846833</v>
      </c>
      <c r="G554" s="38" t="s">
        <v>604</v>
      </c>
      <c r="H554" s="13">
        <v>234</v>
      </c>
      <c r="I554" s="13" t="s">
        <v>27</v>
      </c>
    </row>
    <row r="555" spans="2:9">
      <c r="B555" s="9" t="s">
        <v>1311</v>
      </c>
      <c r="C555" s="9" t="s">
        <v>1310</v>
      </c>
      <c r="D555" s="11">
        <v>1</v>
      </c>
      <c r="E555" s="9" t="s">
        <v>25</v>
      </c>
      <c r="F555" s="22">
        <v>609432.69175972138</v>
      </c>
      <c r="G555" s="38" t="s">
        <v>604</v>
      </c>
      <c r="H555" s="13">
        <v>234</v>
      </c>
      <c r="I555" s="13" t="s">
        <v>27</v>
      </c>
    </row>
    <row r="556" spans="2:9">
      <c r="B556" s="9" t="s">
        <v>140</v>
      </c>
      <c r="C556" s="9" t="s">
        <v>124</v>
      </c>
      <c r="D556" s="11">
        <v>1</v>
      </c>
      <c r="E556" s="9" t="s">
        <v>25</v>
      </c>
      <c r="F556" s="22">
        <v>13643.042581</v>
      </c>
      <c r="G556" s="38" t="s">
        <v>286</v>
      </c>
      <c r="H556" s="13">
        <v>1</v>
      </c>
      <c r="I556" s="13" t="s">
        <v>204</v>
      </c>
    </row>
    <row r="557" spans="2:9">
      <c r="B557" s="9" t="s">
        <v>1312</v>
      </c>
      <c r="C557" s="9" t="s">
        <v>297</v>
      </c>
      <c r="D557" s="11">
        <v>1</v>
      </c>
      <c r="E557" s="9" t="s">
        <v>25</v>
      </c>
      <c r="F557" s="22">
        <v>1162983.54</v>
      </c>
      <c r="G557" s="38" t="s">
        <v>604</v>
      </c>
      <c r="H557" s="13">
        <v>108</v>
      </c>
      <c r="I557" s="13" t="s">
        <v>27</v>
      </c>
    </row>
    <row r="558" spans="2:9">
      <c r="B558" s="9" t="s">
        <v>143</v>
      </c>
      <c r="C558" s="9" t="s">
        <v>124</v>
      </c>
      <c r="D558" s="11">
        <v>1</v>
      </c>
      <c r="E558" s="9" t="s">
        <v>25</v>
      </c>
      <c r="F558" s="22">
        <v>36000</v>
      </c>
      <c r="G558" s="38" t="s">
        <v>295</v>
      </c>
      <c r="H558" s="13">
        <v>1.2</v>
      </c>
      <c r="I558" s="13" t="s">
        <v>204</v>
      </c>
    </row>
    <row r="559" spans="2:9">
      <c r="B559" s="3"/>
      <c r="C559" s="3"/>
      <c r="E559" s="3"/>
      <c r="F559" s="18"/>
      <c r="H559" s="2"/>
    </row>
    <row r="560" spans="2:9" ht="15" thickBot="1">
      <c r="B560" s="3"/>
      <c r="C560" s="15" t="s">
        <v>164</v>
      </c>
      <c r="E560" s="3"/>
      <c r="F560" s="18">
        <f>SUM(F510:F559)</f>
        <v>27436690.206615582</v>
      </c>
      <c r="H560" s="2"/>
    </row>
    <row r="561" spans="2:8">
      <c r="B561" s="3"/>
      <c r="E561" s="3"/>
      <c r="F561" s="18"/>
      <c r="H561" s="2"/>
    </row>
    <row r="562" spans="2:8">
      <c r="B562" s="3"/>
      <c r="C562" t="s">
        <v>607</v>
      </c>
      <c r="E562" s="3"/>
      <c r="F562" s="18">
        <v>787119.57</v>
      </c>
      <c r="H562" s="2"/>
    </row>
    <row r="563" spans="2:8">
      <c r="B563" s="3"/>
      <c r="E563" s="3"/>
      <c r="F563" s="18"/>
      <c r="H563" s="2"/>
    </row>
    <row r="564" spans="2:8">
      <c r="B564" s="3"/>
      <c r="C564" s="3" t="s">
        <v>167</v>
      </c>
      <c r="E564" s="3"/>
      <c r="F564" s="18"/>
      <c r="H564" s="2"/>
    </row>
    <row r="565" spans="2:8">
      <c r="B565" s="3"/>
      <c r="C565" t="s">
        <v>392</v>
      </c>
      <c r="E565" s="3"/>
      <c r="F565" s="18">
        <v>252378.75</v>
      </c>
      <c r="G565" t="s">
        <v>1313</v>
      </c>
      <c r="H565" s="2"/>
    </row>
    <row r="566" spans="2:8">
      <c r="B566" s="3"/>
      <c r="C566" t="s">
        <v>393</v>
      </c>
      <c r="E566" s="3"/>
      <c r="F566" s="18">
        <f>211463.94+232914.39</f>
        <v>444378.33</v>
      </c>
      <c r="G566" t="s">
        <v>1314</v>
      </c>
      <c r="H566" s="2"/>
    </row>
    <row r="567" spans="2:8">
      <c r="B567" s="3"/>
      <c r="C567" t="s">
        <v>394</v>
      </c>
      <c r="E567" s="3"/>
      <c r="F567" s="18">
        <f>500472.25+693930.34</f>
        <v>1194402.5899999999</v>
      </c>
      <c r="G567" t="s">
        <v>1315</v>
      </c>
      <c r="H567" s="2"/>
    </row>
    <row r="568" spans="2:8">
      <c r="B568" s="3"/>
      <c r="C568" t="s">
        <v>609</v>
      </c>
      <c r="E568" s="3"/>
      <c r="F568" s="18">
        <v>387960.97</v>
      </c>
      <c r="G568" t="s">
        <v>1316</v>
      </c>
      <c r="H568" s="2"/>
    </row>
    <row r="569" spans="2:8">
      <c r="B569" s="3"/>
      <c r="C569" t="s">
        <v>395</v>
      </c>
      <c r="E569" s="3"/>
      <c r="F569" s="18">
        <f>53857.45+38049.48</f>
        <v>91906.93</v>
      </c>
      <c r="G569" t="s">
        <v>1317</v>
      </c>
      <c r="H569" s="2"/>
    </row>
    <row r="570" spans="2:8">
      <c r="B570" s="3"/>
      <c r="C570" t="s">
        <v>396</v>
      </c>
      <c r="E570" s="3"/>
      <c r="F570" s="18">
        <f>1936595.81+16723.83</f>
        <v>1953319.6400000001</v>
      </c>
      <c r="H570" s="2"/>
    </row>
    <row r="571" spans="2:8">
      <c r="B571" s="3"/>
      <c r="C571" t="s">
        <v>1318</v>
      </c>
      <c r="E571" s="3"/>
      <c r="F571" s="18">
        <f>669744.39+31151.89</f>
        <v>700896.28</v>
      </c>
      <c r="G571" t="s">
        <v>1319</v>
      </c>
      <c r="H571" s="2"/>
    </row>
    <row r="572" spans="2:8">
      <c r="B572" s="3"/>
      <c r="C572" t="s">
        <v>397</v>
      </c>
      <c r="E572" s="3"/>
      <c r="F572" s="18">
        <f>194608.62+356807.46</f>
        <v>551416.08000000007</v>
      </c>
      <c r="G572" t="s">
        <v>1320</v>
      </c>
      <c r="H572" s="2"/>
    </row>
    <row r="573" spans="2:8">
      <c r="B573" s="3"/>
      <c r="C573" t="s">
        <v>435</v>
      </c>
      <c r="E573" s="3"/>
      <c r="F573" s="18">
        <f>303999.27+288700.74</f>
        <v>592700.01</v>
      </c>
      <c r="G573" t="s">
        <v>1319</v>
      </c>
      <c r="H573" s="2"/>
    </row>
    <row r="574" spans="2:8">
      <c r="B574" s="3"/>
      <c r="C574" t="s">
        <v>1321</v>
      </c>
      <c r="E574" s="3"/>
      <c r="F574" s="18">
        <f>309600.91+327219.11</f>
        <v>636820.02</v>
      </c>
      <c r="H574" s="2"/>
    </row>
    <row r="575" spans="2:8">
      <c r="B575" s="3"/>
      <c r="C575" s="3" t="s">
        <v>481</v>
      </c>
      <c r="E575" s="3"/>
      <c r="F575" s="18">
        <v>371132.63</v>
      </c>
      <c r="G575" t="s">
        <v>1322</v>
      </c>
      <c r="H575" s="2"/>
    </row>
    <row r="576" spans="2:8">
      <c r="B576" s="3"/>
      <c r="C576" t="s">
        <v>608</v>
      </c>
      <c r="E576" s="3"/>
      <c r="F576">
        <v>62373.08</v>
      </c>
      <c r="H576" s="2"/>
    </row>
    <row r="577" spans="2:8">
      <c r="B577" s="3"/>
      <c r="C577" s="1" t="s">
        <v>173</v>
      </c>
      <c r="E577" s="3"/>
      <c r="F577" s="18">
        <f>SUM(F562:F576)</f>
        <v>8026804.8799999999</v>
      </c>
      <c r="H577" s="2"/>
    </row>
    <row r="578" spans="2:8">
      <c r="B578" s="3"/>
      <c r="C578" s="1"/>
      <c r="E578" s="3"/>
      <c r="F578" s="18"/>
      <c r="H578" s="2"/>
    </row>
    <row r="579" spans="2:8">
      <c r="B579" s="3"/>
      <c r="C579" t="s">
        <v>174</v>
      </c>
      <c r="E579" s="3"/>
      <c r="F579" s="80">
        <v>7547605.6399999997</v>
      </c>
      <c r="H579" s="2"/>
    </row>
    <row r="580" spans="2:8">
      <c r="B580" s="3"/>
      <c r="C580" s="3"/>
      <c r="E580" s="3"/>
      <c r="F580" s="18"/>
      <c r="H580" s="2"/>
    </row>
    <row r="581" spans="2:8">
      <c r="B581" s="3"/>
      <c r="C581" s="1" t="s">
        <v>175</v>
      </c>
      <c r="E581" s="3"/>
      <c r="F581" s="81">
        <f>F579+F577+F560</f>
        <v>43011100.726615578</v>
      </c>
      <c r="H581" s="2"/>
    </row>
  </sheetData>
  <mergeCells count="351">
    <mergeCell ref="B550:B552"/>
    <mergeCell ref="C550:C552"/>
    <mergeCell ref="D550:D552"/>
    <mergeCell ref="E550:E552"/>
    <mergeCell ref="F550:F552"/>
    <mergeCell ref="B541:B543"/>
    <mergeCell ref="C541:C543"/>
    <mergeCell ref="D541:D543"/>
    <mergeCell ref="E541:E543"/>
    <mergeCell ref="F541:F543"/>
    <mergeCell ref="B547:B549"/>
    <mergeCell ref="C547:C549"/>
    <mergeCell ref="D547:D549"/>
    <mergeCell ref="E547:E549"/>
    <mergeCell ref="F547:F549"/>
    <mergeCell ref="B519:B520"/>
    <mergeCell ref="C519:C520"/>
    <mergeCell ref="D519:D520"/>
    <mergeCell ref="E519:E520"/>
    <mergeCell ref="F519:F520"/>
    <mergeCell ref="B536:B540"/>
    <mergeCell ref="C536:C540"/>
    <mergeCell ref="D536:D540"/>
    <mergeCell ref="E536:E540"/>
    <mergeCell ref="F536:F540"/>
    <mergeCell ref="B510:B511"/>
    <mergeCell ref="C510:C511"/>
    <mergeCell ref="D510:D511"/>
    <mergeCell ref="E510:E511"/>
    <mergeCell ref="F510:F511"/>
    <mergeCell ref="B513:B514"/>
    <mergeCell ref="C513:C514"/>
    <mergeCell ref="D513:D514"/>
    <mergeCell ref="E513:E514"/>
    <mergeCell ref="F513:F514"/>
    <mergeCell ref="B481:B482"/>
    <mergeCell ref="C481:C482"/>
    <mergeCell ref="D481:D482"/>
    <mergeCell ref="E481:E482"/>
    <mergeCell ref="F481:F482"/>
    <mergeCell ref="B484:B485"/>
    <mergeCell ref="C484:C485"/>
    <mergeCell ref="D484:D485"/>
    <mergeCell ref="E484:E485"/>
    <mergeCell ref="F484:F485"/>
    <mergeCell ref="B452:B453"/>
    <mergeCell ref="C452:C453"/>
    <mergeCell ref="D452:D453"/>
    <mergeCell ref="E452:E453"/>
    <mergeCell ref="F452:F453"/>
    <mergeCell ref="B454:B455"/>
    <mergeCell ref="C454:C455"/>
    <mergeCell ref="D454:D455"/>
    <mergeCell ref="E454:E455"/>
    <mergeCell ref="F454:F455"/>
    <mergeCell ref="B443:B444"/>
    <mergeCell ref="C443:C444"/>
    <mergeCell ref="D443:D444"/>
    <mergeCell ref="E443:E444"/>
    <mergeCell ref="F443:F444"/>
    <mergeCell ref="B445:B446"/>
    <mergeCell ref="C445:C446"/>
    <mergeCell ref="D445:D446"/>
    <mergeCell ref="E445:E446"/>
    <mergeCell ref="F445:F446"/>
    <mergeCell ref="B423:B424"/>
    <mergeCell ref="C423:C424"/>
    <mergeCell ref="D423:D424"/>
    <mergeCell ref="E423:E424"/>
    <mergeCell ref="F423:F424"/>
    <mergeCell ref="B440:B441"/>
    <mergeCell ref="C440:C441"/>
    <mergeCell ref="D440:D441"/>
    <mergeCell ref="E440:E441"/>
    <mergeCell ref="F440:F441"/>
    <mergeCell ref="B406:B407"/>
    <mergeCell ref="C406:C407"/>
    <mergeCell ref="D406:D407"/>
    <mergeCell ref="E406:E407"/>
    <mergeCell ref="F406:F407"/>
    <mergeCell ref="B415:B416"/>
    <mergeCell ref="C415:C416"/>
    <mergeCell ref="D415:D416"/>
    <mergeCell ref="E415:E416"/>
    <mergeCell ref="F415:F416"/>
    <mergeCell ref="B393:B394"/>
    <mergeCell ref="C393:C394"/>
    <mergeCell ref="D393:D394"/>
    <mergeCell ref="E393:E394"/>
    <mergeCell ref="F393:F394"/>
    <mergeCell ref="B404:B405"/>
    <mergeCell ref="C404:C405"/>
    <mergeCell ref="D404:D405"/>
    <mergeCell ref="E404:E405"/>
    <mergeCell ref="F404:F405"/>
    <mergeCell ref="B387:B388"/>
    <mergeCell ref="C387:C388"/>
    <mergeCell ref="D387:D388"/>
    <mergeCell ref="E387:E388"/>
    <mergeCell ref="F387:F388"/>
    <mergeCell ref="B389:B390"/>
    <mergeCell ref="C389:C390"/>
    <mergeCell ref="D389:D390"/>
    <mergeCell ref="E389:E390"/>
    <mergeCell ref="F389:F390"/>
    <mergeCell ref="B361:B362"/>
    <mergeCell ref="C361:C362"/>
    <mergeCell ref="D361:D362"/>
    <mergeCell ref="E361:E362"/>
    <mergeCell ref="F361:F362"/>
    <mergeCell ref="B363:B364"/>
    <mergeCell ref="C363:C364"/>
    <mergeCell ref="D363:D364"/>
    <mergeCell ref="E363:E364"/>
    <mergeCell ref="F363:F364"/>
    <mergeCell ref="B352:B353"/>
    <mergeCell ref="C352:C353"/>
    <mergeCell ref="D352:D353"/>
    <mergeCell ref="E352:E353"/>
    <mergeCell ref="F352:F353"/>
    <mergeCell ref="B354:B355"/>
    <mergeCell ref="C354:C355"/>
    <mergeCell ref="D354:D355"/>
    <mergeCell ref="E354:E355"/>
    <mergeCell ref="F354:F355"/>
    <mergeCell ref="B325:B326"/>
    <mergeCell ref="C325:C326"/>
    <mergeCell ref="D325:D326"/>
    <mergeCell ref="E325:E326"/>
    <mergeCell ref="F325:F326"/>
    <mergeCell ref="B349:B350"/>
    <mergeCell ref="C349:C350"/>
    <mergeCell ref="D349:D350"/>
    <mergeCell ref="E349:E350"/>
    <mergeCell ref="F349:F350"/>
    <mergeCell ref="B316:B317"/>
    <mergeCell ref="C316:C317"/>
    <mergeCell ref="D316:D317"/>
    <mergeCell ref="E316:E317"/>
    <mergeCell ref="F316:F317"/>
    <mergeCell ref="B323:B324"/>
    <mergeCell ref="C323:C324"/>
    <mergeCell ref="D323:D324"/>
    <mergeCell ref="E323:E324"/>
    <mergeCell ref="F323:F324"/>
    <mergeCell ref="B311:B312"/>
    <mergeCell ref="C311:C312"/>
    <mergeCell ref="D311:D312"/>
    <mergeCell ref="E311:E312"/>
    <mergeCell ref="F311:F312"/>
    <mergeCell ref="B314:B315"/>
    <mergeCell ref="C314:C315"/>
    <mergeCell ref="D314:D315"/>
    <mergeCell ref="E314:E315"/>
    <mergeCell ref="F314:F315"/>
    <mergeCell ref="B285:B286"/>
    <mergeCell ref="C285:C286"/>
    <mergeCell ref="D285:D286"/>
    <mergeCell ref="E285:E286"/>
    <mergeCell ref="F285:F286"/>
    <mergeCell ref="B287:B288"/>
    <mergeCell ref="C287:C288"/>
    <mergeCell ref="D287:D288"/>
    <mergeCell ref="E287:E288"/>
    <mergeCell ref="F287:F288"/>
    <mergeCell ref="B276:B277"/>
    <mergeCell ref="C276:C277"/>
    <mergeCell ref="D276:D277"/>
    <mergeCell ref="E276:E277"/>
    <mergeCell ref="F276:F277"/>
    <mergeCell ref="B278:B279"/>
    <mergeCell ref="C278:C279"/>
    <mergeCell ref="D278:D279"/>
    <mergeCell ref="E278:E279"/>
    <mergeCell ref="F278:F279"/>
    <mergeCell ref="B249:B250"/>
    <mergeCell ref="C249:C250"/>
    <mergeCell ref="D249:D250"/>
    <mergeCell ref="E249:E250"/>
    <mergeCell ref="F249:F250"/>
    <mergeCell ref="B273:B274"/>
    <mergeCell ref="C273:C274"/>
    <mergeCell ref="D273:D274"/>
    <mergeCell ref="E273:E274"/>
    <mergeCell ref="F273:F274"/>
    <mergeCell ref="B240:B241"/>
    <mergeCell ref="C240:C241"/>
    <mergeCell ref="D240:D241"/>
    <mergeCell ref="E240:E241"/>
    <mergeCell ref="F240:F241"/>
    <mergeCell ref="B247:B248"/>
    <mergeCell ref="C247:C248"/>
    <mergeCell ref="D247:D248"/>
    <mergeCell ref="E247:E248"/>
    <mergeCell ref="F247:F248"/>
    <mergeCell ref="B235:B236"/>
    <mergeCell ref="C235:C236"/>
    <mergeCell ref="D235:D236"/>
    <mergeCell ref="E235:E236"/>
    <mergeCell ref="F235:F236"/>
    <mergeCell ref="B238:B239"/>
    <mergeCell ref="C238:C239"/>
    <mergeCell ref="D238:D239"/>
    <mergeCell ref="E238:E239"/>
    <mergeCell ref="F238:F239"/>
    <mergeCell ref="B209:B210"/>
    <mergeCell ref="C209:C210"/>
    <mergeCell ref="D209:D210"/>
    <mergeCell ref="E209:E210"/>
    <mergeCell ref="F209:F210"/>
    <mergeCell ref="B211:B212"/>
    <mergeCell ref="C211:C212"/>
    <mergeCell ref="D211:D212"/>
    <mergeCell ref="E211:E212"/>
    <mergeCell ref="F211:F212"/>
    <mergeCell ref="B200:B201"/>
    <mergeCell ref="C200:C201"/>
    <mergeCell ref="D200:D201"/>
    <mergeCell ref="E200:E201"/>
    <mergeCell ref="F200:F201"/>
    <mergeCell ref="B202:B203"/>
    <mergeCell ref="C202:C203"/>
    <mergeCell ref="D202:D203"/>
    <mergeCell ref="E202:E203"/>
    <mergeCell ref="F202:F203"/>
    <mergeCell ref="B173:B174"/>
    <mergeCell ref="C173:C174"/>
    <mergeCell ref="D173:D174"/>
    <mergeCell ref="E173:E174"/>
    <mergeCell ref="F173:F174"/>
    <mergeCell ref="B197:B198"/>
    <mergeCell ref="C197:C198"/>
    <mergeCell ref="D197:D198"/>
    <mergeCell ref="E197:E198"/>
    <mergeCell ref="F197:F198"/>
    <mergeCell ref="B164:B165"/>
    <mergeCell ref="C164:C165"/>
    <mergeCell ref="D164:D165"/>
    <mergeCell ref="E164:E165"/>
    <mergeCell ref="F164:F165"/>
    <mergeCell ref="B171:B172"/>
    <mergeCell ref="C171:C172"/>
    <mergeCell ref="D171:D172"/>
    <mergeCell ref="E171:E172"/>
    <mergeCell ref="F171:F172"/>
    <mergeCell ref="B159:B160"/>
    <mergeCell ref="C159:C160"/>
    <mergeCell ref="D159:D160"/>
    <mergeCell ref="E159:E160"/>
    <mergeCell ref="F159:F160"/>
    <mergeCell ref="B162:B163"/>
    <mergeCell ref="C162:C163"/>
    <mergeCell ref="D162:D163"/>
    <mergeCell ref="E162:E163"/>
    <mergeCell ref="F162:F163"/>
    <mergeCell ref="B132:B133"/>
    <mergeCell ref="C132:C133"/>
    <mergeCell ref="D132:D133"/>
    <mergeCell ref="E132:E133"/>
    <mergeCell ref="F132:F133"/>
    <mergeCell ref="B134:B135"/>
    <mergeCell ref="C134:C135"/>
    <mergeCell ref="D134:D135"/>
    <mergeCell ref="E134:E135"/>
    <mergeCell ref="F134:F135"/>
    <mergeCell ref="B124:B125"/>
    <mergeCell ref="C124:C125"/>
    <mergeCell ref="D124:D125"/>
    <mergeCell ref="E124:E125"/>
    <mergeCell ref="F124:F125"/>
    <mergeCell ref="B126:B127"/>
    <mergeCell ref="C126:C127"/>
    <mergeCell ref="D126:D127"/>
    <mergeCell ref="E126:E127"/>
    <mergeCell ref="F126:F127"/>
    <mergeCell ref="B97:B98"/>
    <mergeCell ref="C97:C98"/>
    <mergeCell ref="D97:D98"/>
    <mergeCell ref="E97:E98"/>
    <mergeCell ref="F97:F98"/>
    <mergeCell ref="B121:B122"/>
    <mergeCell ref="C121:C122"/>
    <mergeCell ref="D121:D122"/>
    <mergeCell ref="E121:E122"/>
    <mergeCell ref="F121:F122"/>
    <mergeCell ref="B88:B89"/>
    <mergeCell ref="C88:C89"/>
    <mergeCell ref="D88:D89"/>
    <mergeCell ref="E88:E89"/>
    <mergeCell ref="F88:F89"/>
    <mergeCell ref="B95:B96"/>
    <mergeCell ref="C95:C96"/>
    <mergeCell ref="D95:D96"/>
    <mergeCell ref="E95:E96"/>
    <mergeCell ref="F95:F96"/>
    <mergeCell ref="B61:B62"/>
    <mergeCell ref="C61:C62"/>
    <mergeCell ref="D61:D62"/>
    <mergeCell ref="E61:E62"/>
    <mergeCell ref="F61:F62"/>
    <mergeCell ref="B86:B87"/>
    <mergeCell ref="C86:C87"/>
    <mergeCell ref="D86:D87"/>
    <mergeCell ref="E86:E87"/>
    <mergeCell ref="F86:F87"/>
    <mergeCell ref="B52:B53"/>
    <mergeCell ref="C52:C53"/>
    <mergeCell ref="D52:D53"/>
    <mergeCell ref="E52:E53"/>
    <mergeCell ref="F52:F53"/>
    <mergeCell ref="B59:B60"/>
    <mergeCell ref="C59:C60"/>
    <mergeCell ref="D59:D60"/>
    <mergeCell ref="E59:E60"/>
    <mergeCell ref="F59:F60"/>
    <mergeCell ref="B48:B49"/>
    <mergeCell ref="C48:C49"/>
    <mergeCell ref="D48:D49"/>
    <mergeCell ref="E48:E49"/>
    <mergeCell ref="F48:F49"/>
    <mergeCell ref="B50:B51"/>
    <mergeCell ref="C50:C51"/>
    <mergeCell ref="D50:D51"/>
    <mergeCell ref="E50:E51"/>
    <mergeCell ref="F50:F51"/>
    <mergeCell ref="B21:B22"/>
    <mergeCell ref="C21:C22"/>
    <mergeCell ref="D21:D22"/>
    <mergeCell ref="E21:E22"/>
    <mergeCell ref="F21:F22"/>
    <mergeCell ref="C41:E41"/>
    <mergeCell ref="B13:B14"/>
    <mergeCell ref="C13:C14"/>
    <mergeCell ref="D13:D14"/>
    <mergeCell ref="E13:E14"/>
    <mergeCell ref="F13:F14"/>
    <mergeCell ref="B19:B20"/>
    <mergeCell ref="C19:C20"/>
    <mergeCell ref="D19:D20"/>
    <mergeCell ref="E19:E20"/>
    <mergeCell ref="F19:F20"/>
    <mergeCell ref="B8:B9"/>
    <mergeCell ref="C8:C9"/>
    <mergeCell ref="D8:D9"/>
    <mergeCell ref="E8:E9"/>
    <mergeCell ref="F8:F9"/>
    <mergeCell ref="B11:B12"/>
    <mergeCell ref="C11:C12"/>
    <mergeCell ref="D11:D12"/>
    <mergeCell ref="E11:E12"/>
    <mergeCell ref="F11:F12"/>
  </mergeCells>
  <hyperlinks>
    <hyperlink ref="C78" r:id="rId1" tooltip="AMP8 - I043768 SUE25 Baylham WWSupernatant Return DD" display="https://aw.c55.copperleaf.cloud/C55/Modules/Expenditures/Expenditure.aspx?id=1902845" xr:uid="{F1746367-4974-402B-A6F0-A5AACCDC27E6}"/>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096DE-B012-4E5A-B861-0E188C72E8A7}">
  <dimension ref="B2:I427"/>
  <sheetViews>
    <sheetView topLeftCell="A367" workbookViewId="0">
      <selection activeCell="C453" sqref="C453"/>
    </sheetView>
  </sheetViews>
  <sheetFormatPr defaultRowHeight="14.5"/>
  <cols>
    <col min="2" max="2" width="43.453125" bestFit="1" customWidth="1"/>
    <col min="3" max="3" width="33.81640625" bestFit="1" customWidth="1"/>
    <col min="4" max="4" width="8.7265625" bestFit="1" customWidth="1"/>
    <col min="5" max="5" width="23.453125" customWidth="1"/>
    <col min="6" max="6" width="16.54296875" bestFit="1" customWidth="1"/>
    <col min="7" max="7" width="32.1796875" bestFit="1" customWidth="1"/>
    <col min="8" max="8" width="20.1796875" bestFit="1" customWidth="1"/>
    <col min="9" max="9" width="15.26953125" bestFit="1" customWidth="1"/>
  </cols>
  <sheetData>
    <row r="2" spans="2:9" ht="18.5">
      <c r="B2" s="86" t="s">
        <v>11</v>
      </c>
      <c r="C2" s="107" t="s">
        <v>1323</v>
      </c>
      <c r="H2" s="2"/>
    </row>
    <row r="3" spans="2:9" ht="18.5">
      <c r="B3" s="86" t="s">
        <v>13</v>
      </c>
      <c r="C3" t="s">
        <v>1324</v>
      </c>
      <c r="H3" s="2"/>
    </row>
    <row r="4" spans="2:9">
      <c r="H4" s="2"/>
    </row>
    <row r="5" spans="2:9">
      <c r="H5" s="2"/>
    </row>
    <row r="6" spans="2:9">
      <c r="B6" s="29" t="s">
        <v>15</v>
      </c>
      <c r="C6" s="29" t="s">
        <v>16</v>
      </c>
      <c r="D6" s="30" t="s">
        <v>17</v>
      </c>
      <c r="E6" s="30" t="s">
        <v>180</v>
      </c>
      <c r="F6" s="31" t="s">
        <v>181</v>
      </c>
      <c r="G6" s="32" t="s">
        <v>20</v>
      </c>
      <c r="H6" s="30" t="s">
        <v>182</v>
      </c>
      <c r="I6" s="32" t="s">
        <v>557</v>
      </c>
    </row>
    <row r="7" spans="2:9">
      <c r="B7" s="304" t="s">
        <v>1325</v>
      </c>
      <c r="C7" s="304" t="s">
        <v>1326</v>
      </c>
      <c r="D7" s="304">
        <v>1</v>
      </c>
      <c r="E7" s="276" t="s">
        <v>25</v>
      </c>
      <c r="F7" s="280">
        <v>12229.84629606982</v>
      </c>
      <c r="G7" s="9" t="s">
        <v>79</v>
      </c>
      <c r="H7" s="11">
        <v>5</v>
      </c>
      <c r="I7" s="9" t="s">
        <v>80</v>
      </c>
    </row>
    <row r="8" spans="2:9">
      <c r="B8" s="305"/>
      <c r="C8" s="305"/>
      <c r="D8" s="305"/>
      <c r="E8" s="299"/>
      <c r="F8" s="307"/>
      <c r="G8" s="9" t="s">
        <v>68</v>
      </c>
      <c r="H8" s="11">
        <v>150</v>
      </c>
      <c r="I8" s="9" t="s">
        <v>69</v>
      </c>
    </row>
    <row r="9" spans="2:9">
      <c r="B9" s="306"/>
      <c r="C9" s="306"/>
      <c r="D9" s="306"/>
      <c r="E9" s="277"/>
      <c r="F9" s="281"/>
      <c r="G9" s="9" t="s">
        <v>1327</v>
      </c>
      <c r="H9" s="11" t="s">
        <v>1328</v>
      </c>
      <c r="I9" s="9"/>
    </row>
    <row r="10" spans="2:9">
      <c r="B10" s="304" t="s">
        <v>84</v>
      </c>
      <c r="C10" s="304" t="s">
        <v>1107</v>
      </c>
      <c r="D10" s="304">
        <v>1</v>
      </c>
      <c r="E10" s="276" t="s">
        <v>25</v>
      </c>
      <c r="F10" s="280">
        <v>6254.4000000000005</v>
      </c>
      <c r="G10" s="9" t="s">
        <v>79</v>
      </c>
      <c r="H10" s="11">
        <v>15</v>
      </c>
      <c r="I10" s="9" t="s">
        <v>80</v>
      </c>
    </row>
    <row r="11" spans="2:9">
      <c r="B11" s="305"/>
      <c r="C11" s="305"/>
      <c r="D11" s="305"/>
      <c r="E11" s="299"/>
      <c r="F11" s="307"/>
      <c r="G11" s="9" t="s">
        <v>383</v>
      </c>
      <c r="H11" s="11" t="s">
        <v>811</v>
      </c>
      <c r="I11" s="9"/>
    </row>
    <row r="12" spans="2:9">
      <c r="B12" s="306"/>
      <c r="C12" s="306"/>
      <c r="D12" s="306"/>
      <c r="E12" s="277"/>
      <c r="F12" s="281"/>
      <c r="G12" s="9" t="s">
        <v>68</v>
      </c>
      <c r="H12" s="11">
        <v>150</v>
      </c>
      <c r="I12" s="9" t="s">
        <v>69</v>
      </c>
    </row>
    <row r="13" spans="2:9">
      <c r="B13" s="304" t="s">
        <v>188</v>
      </c>
      <c r="C13" s="304" t="s">
        <v>825</v>
      </c>
      <c r="D13" s="304">
        <v>1</v>
      </c>
      <c r="E13" s="276" t="s">
        <v>25</v>
      </c>
      <c r="F13" s="280">
        <v>340988.31528855965</v>
      </c>
      <c r="G13" s="9" t="s">
        <v>79</v>
      </c>
      <c r="H13" s="11">
        <v>500</v>
      </c>
      <c r="I13" s="9" t="s">
        <v>80</v>
      </c>
    </row>
    <row r="14" spans="2:9">
      <c r="B14" s="305"/>
      <c r="C14" s="305"/>
      <c r="D14" s="305"/>
      <c r="E14" s="299"/>
      <c r="F14" s="307"/>
      <c r="G14" s="9" t="s">
        <v>383</v>
      </c>
      <c r="H14" s="11" t="s">
        <v>384</v>
      </c>
      <c r="I14" s="9"/>
    </row>
    <row r="15" spans="2:9">
      <c r="B15" s="305"/>
      <c r="C15" s="305"/>
      <c r="D15" s="305"/>
      <c r="E15" s="299"/>
      <c r="F15" s="307"/>
      <c r="G15" s="9" t="s">
        <v>1329</v>
      </c>
      <c r="H15" s="11" t="s">
        <v>1330</v>
      </c>
      <c r="I15" s="9"/>
    </row>
    <row r="16" spans="2:9">
      <c r="B16" s="306"/>
      <c r="C16" s="306"/>
      <c r="D16" s="306"/>
      <c r="E16" s="277"/>
      <c r="F16" s="281"/>
      <c r="G16" s="9" t="s">
        <v>68</v>
      </c>
      <c r="H16" s="11">
        <v>150</v>
      </c>
      <c r="I16" s="9" t="s">
        <v>69</v>
      </c>
    </row>
    <row r="17" spans="2:9">
      <c r="B17" s="101" t="s">
        <v>112</v>
      </c>
      <c r="C17" s="13" t="s">
        <v>146</v>
      </c>
      <c r="D17" s="13">
        <v>1</v>
      </c>
      <c r="E17" s="9" t="s">
        <v>25</v>
      </c>
      <c r="F17" s="49">
        <v>7268.5162820000005</v>
      </c>
      <c r="G17" s="9" t="s">
        <v>417</v>
      </c>
      <c r="H17" s="11">
        <v>1</v>
      </c>
      <c r="I17" s="9" t="s">
        <v>38</v>
      </c>
    </row>
    <row r="18" spans="2:9">
      <c r="B18" s="101" t="s">
        <v>28</v>
      </c>
      <c r="C18" s="13" t="s">
        <v>24</v>
      </c>
      <c r="D18" s="13">
        <v>1</v>
      </c>
      <c r="E18" s="9" t="s">
        <v>25</v>
      </c>
      <c r="F18" s="49">
        <v>36326.032360149824</v>
      </c>
      <c r="G18" s="9" t="s">
        <v>603</v>
      </c>
      <c r="H18" s="11">
        <v>8</v>
      </c>
      <c r="I18" s="9" t="s">
        <v>27</v>
      </c>
    </row>
    <row r="19" spans="2:9">
      <c r="B19" s="101" t="s">
        <v>23</v>
      </c>
      <c r="C19" s="13" t="s">
        <v>24</v>
      </c>
      <c r="D19" s="13">
        <v>1</v>
      </c>
      <c r="E19" s="9" t="s">
        <v>25</v>
      </c>
      <c r="F19" s="49">
        <v>64893</v>
      </c>
      <c r="G19" s="9" t="s">
        <v>603</v>
      </c>
      <c r="H19" s="11">
        <v>8</v>
      </c>
      <c r="I19" s="9" t="s">
        <v>27</v>
      </c>
    </row>
    <row r="20" spans="2:9">
      <c r="B20" s="304" t="s">
        <v>1331</v>
      </c>
      <c r="C20" s="304" t="s">
        <v>1004</v>
      </c>
      <c r="D20" s="304">
        <v>2</v>
      </c>
      <c r="E20" s="276" t="s">
        <v>25</v>
      </c>
      <c r="F20" s="280">
        <v>1197274.24</v>
      </c>
      <c r="G20" s="9" t="s">
        <v>109</v>
      </c>
      <c r="H20" s="11">
        <v>14630</v>
      </c>
      <c r="I20" s="9" t="s">
        <v>58</v>
      </c>
    </row>
    <row r="21" spans="2:9">
      <c r="B21" s="305"/>
      <c r="C21" s="305"/>
      <c r="D21" s="305"/>
      <c r="E21" s="299"/>
      <c r="F21" s="307"/>
      <c r="G21" s="9" t="s">
        <v>1332</v>
      </c>
      <c r="H21" s="11" t="s">
        <v>1333</v>
      </c>
      <c r="I21" s="9"/>
    </row>
    <row r="22" spans="2:9">
      <c r="B22" s="101" t="s">
        <v>219</v>
      </c>
      <c r="C22" s="13" t="s">
        <v>1326</v>
      </c>
      <c r="D22" s="13">
        <v>1</v>
      </c>
      <c r="E22" s="9" t="s">
        <v>25</v>
      </c>
      <c r="F22" s="49">
        <v>4842.3940760000005</v>
      </c>
      <c r="G22" s="9" t="s">
        <v>68</v>
      </c>
      <c r="H22" s="11">
        <v>150</v>
      </c>
      <c r="I22" s="9" t="s">
        <v>69</v>
      </c>
    </row>
    <row r="23" spans="2:9">
      <c r="B23" s="304" t="s">
        <v>127</v>
      </c>
      <c r="C23" s="304" t="s">
        <v>124</v>
      </c>
      <c r="D23" s="304">
        <v>1</v>
      </c>
      <c r="E23" s="276" t="s">
        <v>25</v>
      </c>
      <c r="F23" s="280">
        <v>30988.461033251941</v>
      </c>
      <c r="G23" s="9" t="s">
        <v>585</v>
      </c>
      <c r="H23" s="11" t="s">
        <v>841</v>
      </c>
      <c r="I23" s="9"/>
    </row>
    <row r="24" spans="2:9">
      <c r="B24" s="305"/>
      <c r="C24" s="305"/>
      <c r="D24" s="305"/>
      <c r="E24" s="299"/>
      <c r="F24" s="307"/>
      <c r="G24" s="9" t="s">
        <v>109</v>
      </c>
      <c r="H24" s="11">
        <v>10</v>
      </c>
      <c r="I24" s="9" t="s">
        <v>58</v>
      </c>
    </row>
    <row r="25" spans="2:9">
      <c r="B25" s="101" t="s">
        <v>131</v>
      </c>
      <c r="C25" s="13" t="s">
        <v>124</v>
      </c>
      <c r="D25" s="13">
        <v>1</v>
      </c>
      <c r="E25" s="9" t="s">
        <v>25</v>
      </c>
      <c r="F25" s="49">
        <v>6083.5641188199916</v>
      </c>
      <c r="G25" s="9" t="s">
        <v>109</v>
      </c>
      <c r="H25" s="11">
        <v>30</v>
      </c>
      <c r="I25" s="9" t="s">
        <v>58</v>
      </c>
    </row>
    <row r="26" spans="2:9">
      <c r="B26" s="304" t="s">
        <v>135</v>
      </c>
      <c r="C26" s="304" t="s">
        <v>124</v>
      </c>
      <c r="D26" s="304">
        <v>1</v>
      </c>
      <c r="E26" s="276" t="s">
        <v>25</v>
      </c>
      <c r="F26" s="280">
        <v>122377.25679499999</v>
      </c>
      <c r="G26" s="9" t="s">
        <v>585</v>
      </c>
      <c r="H26" s="11" t="s">
        <v>1334</v>
      </c>
      <c r="I26" s="9"/>
    </row>
    <row r="27" spans="2:9">
      <c r="B27" s="305"/>
      <c r="C27" s="305"/>
      <c r="D27" s="305"/>
      <c r="E27" s="277"/>
      <c r="F27" s="281"/>
      <c r="G27" s="9" t="s">
        <v>79</v>
      </c>
      <c r="H27" s="11">
        <v>684</v>
      </c>
      <c r="I27" s="9" t="s">
        <v>80</v>
      </c>
    </row>
    <row r="28" spans="2:9">
      <c r="B28" s="101" t="s">
        <v>140</v>
      </c>
      <c r="C28" s="13" t="s">
        <v>124</v>
      </c>
      <c r="D28" s="13">
        <v>1</v>
      </c>
      <c r="E28" s="9" t="s">
        <v>25</v>
      </c>
      <c r="F28" s="49">
        <v>13643.042581</v>
      </c>
      <c r="G28" s="9"/>
      <c r="H28" s="11"/>
      <c r="I28" s="9"/>
    </row>
    <row r="29" spans="2:9">
      <c r="H29" s="2"/>
    </row>
    <row r="30" spans="2:9" ht="15" thickBot="1">
      <c r="E30" s="15" t="s">
        <v>164</v>
      </c>
      <c r="F30" s="257">
        <v>1843169.07</v>
      </c>
      <c r="H30" s="2"/>
    </row>
    <row r="31" spans="2:9">
      <c r="E31" s="1"/>
      <c r="F31" s="257"/>
      <c r="H31" s="2"/>
    </row>
    <row r="32" spans="2:9">
      <c r="E32" s="258" t="s">
        <v>1031</v>
      </c>
      <c r="F32" s="257">
        <v>3019</v>
      </c>
      <c r="H32" s="2"/>
    </row>
    <row r="33" spans="2:9">
      <c r="E33" s="258" t="s">
        <v>1032</v>
      </c>
      <c r="F33" s="257">
        <v>106155.81</v>
      </c>
      <c r="H33" s="2"/>
    </row>
    <row r="34" spans="2:9">
      <c r="D34" s="1"/>
      <c r="E34" s="258" t="s">
        <v>1335</v>
      </c>
      <c r="F34" s="257">
        <v>398814.41</v>
      </c>
      <c r="H34" s="2"/>
    </row>
    <row r="35" spans="2:9">
      <c r="C35" s="1"/>
      <c r="D35" s="1"/>
      <c r="E35" s="20"/>
      <c r="F35" s="257"/>
      <c r="H35" s="2"/>
    </row>
    <row r="36" spans="2:9">
      <c r="C36" s="2"/>
      <c r="E36" s="1" t="s">
        <v>174</v>
      </c>
      <c r="F36" s="257">
        <v>634577.62</v>
      </c>
      <c r="H36" s="2"/>
    </row>
    <row r="37" spans="2:9">
      <c r="C37" s="2"/>
      <c r="E37" s="1"/>
      <c r="F37" s="257"/>
      <c r="H37" s="2"/>
    </row>
    <row r="38" spans="2:9">
      <c r="C38" s="2"/>
      <c r="E38" s="258" t="s">
        <v>1035</v>
      </c>
      <c r="F38" s="257">
        <v>2985735.92</v>
      </c>
      <c r="H38" s="2"/>
    </row>
    <row r="39" spans="2:9">
      <c r="C39" s="2"/>
      <c r="H39" s="2"/>
    </row>
    <row r="41" spans="2:9" ht="18.5">
      <c r="B41" s="86" t="s">
        <v>11</v>
      </c>
      <c r="C41" s="107" t="s">
        <v>1336</v>
      </c>
    </row>
    <row r="42" spans="2:9" ht="18.5">
      <c r="B42" s="86" t="s">
        <v>13</v>
      </c>
      <c r="C42" t="s">
        <v>1337</v>
      </c>
    </row>
    <row r="45" spans="2:9">
      <c r="B45" s="29" t="s">
        <v>15</v>
      </c>
      <c r="C45" s="29" t="s">
        <v>16</v>
      </c>
      <c r="D45" s="30" t="s">
        <v>17</v>
      </c>
      <c r="E45" s="30" t="s">
        <v>180</v>
      </c>
      <c r="F45" s="31" t="s">
        <v>181</v>
      </c>
      <c r="G45" s="32" t="s">
        <v>20</v>
      </c>
      <c r="H45" s="30" t="s">
        <v>182</v>
      </c>
      <c r="I45" s="32" t="s">
        <v>557</v>
      </c>
    </row>
    <row r="46" spans="2:9">
      <c r="B46" s="304" t="s">
        <v>1325</v>
      </c>
      <c r="C46" s="304" t="s">
        <v>1326</v>
      </c>
      <c r="D46" s="304">
        <v>1</v>
      </c>
      <c r="E46" s="276" t="s">
        <v>25</v>
      </c>
      <c r="F46" s="397">
        <v>12229.84629606982</v>
      </c>
      <c r="G46" s="9" t="s">
        <v>79</v>
      </c>
      <c r="H46" s="11">
        <v>5</v>
      </c>
      <c r="I46" s="9" t="s">
        <v>80</v>
      </c>
    </row>
    <row r="47" spans="2:9">
      <c r="B47" s="305"/>
      <c r="C47" s="305"/>
      <c r="D47" s="305"/>
      <c r="E47" s="299"/>
      <c r="F47" s="398"/>
      <c r="G47" s="9" t="s">
        <v>68</v>
      </c>
      <c r="H47" s="11">
        <v>150</v>
      </c>
      <c r="I47" s="9" t="s">
        <v>69</v>
      </c>
    </row>
    <row r="48" spans="2:9">
      <c r="B48" s="306"/>
      <c r="C48" s="306"/>
      <c r="D48" s="306"/>
      <c r="E48" s="277"/>
      <c r="F48" s="399"/>
      <c r="G48" s="9" t="s">
        <v>1327</v>
      </c>
      <c r="H48" s="11" t="s">
        <v>1328</v>
      </c>
      <c r="I48" s="9"/>
    </row>
    <row r="49" spans="2:9">
      <c r="B49" s="304" t="s">
        <v>84</v>
      </c>
      <c r="C49" s="304" t="s">
        <v>1107</v>
      </c>
      <c r="D49" s="304">
        <v>1</v>
      </c>
      <c r="E49" s="276" t="s">
        <v>25</v>
      </c>
      <c r="F49" s="397">
        <v>6254.4000000000005</v>
      </c>
      <c r="G49" s="9" t="s">
        <v>79</v>
      </c>
      <c r="H49" s="11">
        <v>15</v>
      </c>
      <c r="I49" s="9" t="s">
        <v>80</v>
      </c>
    </row>
    <row r="50" spans="2:9">
      <c r="B50" s="305"/>
      <c r="C50" s="305"/>
      <c r="D50" s="305"/>
      <c r="E50" s="299"/>
      <c r="F50" s="398"/>
      <c r="G50" s="9" t="s">
        <v>383</v>
      </c>
      <c r="H50" s="11" t="s">
        <v>811</v>
      </c>
      <c r="I50" s="9"/>
    </row>
    <row r="51" spans="2:9">
      <c r="B51" s="306"/>
      <c r="C51" s="306"/>
      <c r="D51" s="306"/>
      <c r="E51" s="277"/>
      <c r="F51" s="399"/>
      <c r="G51" s="9" t="s">
        <v>68</v>
      </c>
      <c r="H51" s="11">
        <v>150</v>
      </c>
      <c r="I51" s="9" t="s">
        <v>69</v>
      </c>
    </row>
    <row r="52" spans="2:9">
      <c r="B52" s="304" t="s">
        <v>188</v>
      </c>
      <c r="C52" s="304" t="s">
        <v>825</v>
      </c>
      <c r="D52" s="304">
        <v>1</v>
      </c>
      <c r="E52" s="276" t="s">
        <v>25</v>
      </c>
      <c r="F52" s="350">
        <v>340988.31528855965</v>
      </c>
      <c r="G52" s="9" t="s">
        <v>79</v>
      </c>
      <c r="H52" s="11">
        <v>500</v>
      </c>
      <c r="I52" s="9" t="s">
        <v>80</v>
      </c>
    </row>
    <row r="53" spans="2:9">
      <c r="B53" s="305"/>
      <c r="C53" s="305"/>
      <c r="D53" s="305"/>
      <c r="E53" s="299"/>
      <c r="F53" s="396"/>
      <c r="G53" s="9" t="s">
        <v>383</v>
      </c>
      <c r="H53" s="11" t="s">
        <v>384</v>
      </c>
      <c r="I53" s="9"/>
    </row>
    <row r="54" spans="2:9">
      <c r="B54" s="305"/>
      <c r="C54" s="305"/>
      <c r="D54" s="305"/>
      <c r="E54" s="299"/>
      <c r="F54" s="396"/>
      <c r="G54" s="9" t="s">
        <v>1329</v>
      </c>
      <c r="H54" s="11" t="s">
        <v>1330</v>
      </c>
      <c r="I54" s="9"/>
    </row>
    <row r="55" spans="2:9">
      <c r="B55" s="306"/>
      <c r="C55" s="306"/>
      <c r="D55" s="306"/>
      <c r="E55" s="277"/>
      <c r="F55" s="396"/>
      <c r="G55" s="9" t="s">
        <v>68</v>
      </c>
      <c r="H55" s="11">
        <v>150</v>
      </c>
      <c r="I55" s="9" t="s">
        <v>69</v>
      </c>
    </row>
    <row r="56" spans="2:9">
      <c r="B56" s="101" t="s">
        <v>112</v>
      </c>
      <c r="C56" s="13" t="s">
        <v>146</v>
      </c>
      <c r="D56" s="13">
        <v>1</v>
      </c>
      <c r="E56" s="9" t="s">
        <v>25</v>
      </c>
      <c r="F56" s="33">
        <v>7268.5162820000005</v>
      </c>
      <c r="G56" s="9" t="s">
        <v>417</v>
      </c>
      <c r="H56" s="11">
        <v>1</v>
      </c>
      <c r="I56" s="9" t="s">
        <v>38</v>
      </c>
    </row>
    <row r="57" spans="2:9">
      <c r="B57" s="101" t="s">
        <v>28</v>
      </c>
      <c r="C57" s="13" t="s">
        <v>24</v>
      </c>
      <c r="D57" s="13">
        <v>1</v>
      </c>
      <c r="E57" s="9" t="s">
        <v>25</v>
      </c>
      <c r="F57" s="33">
        <v>36326.032360149824</v>
      </c>
      <c r="G57" s="9" t="s">
        <v>603</v>
      </c>
      <c r="H57" s="11">
        <v>8</v>
      </c>
      <c r="I57" s="9" t="s">
        <v>27</v>
      </c>
    </row>
    <row r="58" spans="2:9">
      <c r="B58" s="101" t="s">
        <v>23</v>
      </c>
      <c r="C58" s="13" t="s">
        <v>24</v>
      </c>
      <c r="D58" s="13">
        <v>1</v>
      </c>
      <c r="E58" s="9" t="s">
        <v>25</v>
      </c>
      <c r="F58" s="33">
        <v>64893</v>
      </c>
      <c r="G58" s="9" t="s">
        <v>603</v>
      </c>
      <c r="H58" s="11">
        <v>8</v>
      </c>
      <c r="I58" s="9" t="s">
        <v>27</v>
      </c>
    </row>
    <row r="59" spans="2:9">
      <c r="B59" s="304" t="s">
        <v>1331</v>
      </c>
      <c r="C59" s="304" t="s">
        <v>1004</v>
      </c>
      <c r="D59" s="304">
        <v>1</v>
      </c>
      <c r="E59" s="276" t="s">
        <v>25</v>
      </c>
      <c r="F59" s="327">
        <v>550333.83199999994</v>
      </c>
      <c r="G59" s="9" t="s">
        <v>109</v>
      </c>
      <c r="H59">
        <v>13068</v>
      </c>
      <c r="I59" s="9" t="s">
        <v>58</v>
      </c>
    </row>
    <row r="60" spans="2:9">
      <c r="B60" s="305"/>
      <c r="C60" s="305"/>
      <c r="D60" s="305"/>
      <c r="E60" s="299"/>
      <c r="F60" s="329"/>
      <c r="G60" s="9" t="s">
        <v>1332</v>
      </c>
      <c r="H60" s="11" t="s">
        <v>1333</v>
      </c>
      <c r="I60" s="9"/>
    </row>
    <row r="61" spans="2:9">
      <c r="B61" s="101" t="s">
        <v>219</v>
      </c>
      <c r="C61" s="13" t="s">
        <v>1326</v>
      </c>
      <c r="D61" s="13">
        <v>1</v>
      </c>
      <c r="E61" s="9" t="s">
        <v>25</v>
      </c>
      <c r="F61" s="33">
        <v>4842.3940760000005</v>
      </c>
      <c r="G61" s="9" t="s">
        <v>68</v>
      </c>
      <c r="H61" s="11">
        <v>150</v>
      </c>
      <c r="I61" s="9" t="s">
        <v>69</v>
      </c>
    </row>
    <row r="62" spans="2:9">
      <c r="B62" s="304" t="s">
        <v>127</v>
      </c>
      <c r="C62" s="304" t="s">
        <v>124</v>
      </c>
      <c r="D62" s="304">
        <v>1</v>
      </c>
      <c r="E62" s="276" t="s">
        <v>25</v>
      </c>
      <c r="F62" s="327">
        <v>30988.461033251941</v>
      </c>
      <c r="G62" s="9" t="s">
        <v>585</v>
      </c>
      <c r="H62" s="11" t="s">
        <v>841</v>
      </c>
      <c r="I62" s="9"/>
    </row>
    <row r="63" spans="2:9">
      <c r="B63" s="305"/>
      <c r="C63" s="305"/>
      <c r="D63" s="305"/>
      <c r="E63" s="299"/>
      <c r="F63" s="329"/>
      <c r="G63" s="9" t="s">
        <v>109</v>
      </c>
      <c r="H63" s="11">
        <v>10</v>
      </c>
      <c r="I63" s="9" t="s">
        <v>58</v>
      </c>
    </row>
    <row r="64" spans="2:9">
      <c r="B64" s="101" t="s">
        <v>131</v>
      </c>
      <c r="C64" s="13" t="s">
        <v>124</v>
      </c>
      <c r="D64" s="13">
        <v>1</v>
      </c>
      <c r="E64" s="9" t="s">
        <v>25</v>
      </c>
      <c r="F64" s="33">
        <v>6083.5641188199916</v>
      </c>
      <c r="G64" s="9" t="s">
        <v>109</v>
      </c>
      <c r="H64" s="11">
        <v>30</v>
      </c>
      <c r="I64" s="9" t="s">
        <v>58</v>
      </c>
    </row>
    <row r="65" spans="2:9">
      <c r="B65" s="304" t="s">
        <v>135</v>
      </c>
      <c r="C65" s="304" t="s">
        <v>124</v>
      </c>
      <c r="D65" s="304">
        <v>1</v>
      </c>
      <c r="E65" s="276" t="s">
        <v>25</v>
      </c>
      <c r="F65" s="327">
        <v>82755.527040000001</v>
      </c>
      <c r="G65" s="9" t="s">
        <v>585</v>
      </c>
      <c r="H65" s="11" t="s">
        <v>1334</v>
      </c>
      <c r="I65" s="9"/>
    </row>
    <row r="66" spans="2:9">
      <c r="B66" s="305"/>
      <c r="C66" s="305"/>
      <c r="D66" s="305"/>
      <c r="E66" s="277"/>
      <c r="F66" s="329"/>
      <c r="G66" s="9" t="s">
        <v>79</v>
      </c>
      <c r="H66" s="11">
        <v>457</v>
      </c>
      <c r="I66" s="9" t="s">
        <v>80</v>
      </c>
    </row>
    <row r="67" spans="2:9">
      <c r="B67" s="101" t="s">
        <v>140</v>
      </c>
      <c r="C67" s="13" t="s">
        <v>124</v>
      </c>
      <c r="D67" s="13">
        <v>1</v>
      </c>
      <c r="E67" s="9" t="s">
        <v>25</v>
      </c>
      <c r="F67" s="33">
        <v>13643.042581</v>
      </c>
      <c r="G67" s="9"/>
      <c r="H67" s="11"/>
      <c r="I67" s="9"/>
    </row>
    <row r="70" spans="2:9" ht="15" thickBot="1">
      <c r="E70" s="15" t="s">
        <v>164</v>
      </c>
      <c r="F70" s="257">
        <v>1156606.93</v>
      </c>
    </row>
    <row r="71" spans="2:9">
      <c r="E71" s="1"/>
      <c r="F71" s="257"/>
    </row>
    <row r="72" spans="2:9">
      <c r="E72" s="258" t="s">
        <v>1031</v>
      </c>
      <c r="F72" s="257">
        <v>3019</v>
      </c>
    </row>
    <row r="73" spans="2:9">
      <c r="E73" s="258" t="s">
        <v>1032</v>
      </c>
      <c r="F73" s="257">
        <v>66678.490000000005</v>
      </c>
    </row>
    <row r="74" spans="2:9">
      <c r="E74" s="258" t="s">
        <v>1335</v>
      </c>
      <c r="F74" s="257">
        <v>215904.08</v>
      </c>
    </row>
    <row r="75" spans="2:9">
      <c r="E75" s="20"/>
      <c r="F75" s="257"/>
    </row>
    <row r="76" spans="2:9">
      <c r="E76" s="1" t="s">
        <v>174</v>
      </c>
      <c r="F76" s="257">
        <v>389252.07</v>
      </c>
    </row>
    <row r="77" spans="2:9">
      <c r="E77" s="1"/>
      <c r="F77" s="257"/>
    </row>
    <row r="78" spans="2:9">
      <c r="E78" s="258" t="s">
        <v>1035</v>
      </c>
      <c r="F78" s="257">
        <v>1831460.57</v>
      </c>
    </row>
    <row r="82" spans="2:9" ht="18.5">
      <c r="B82" s="86" t="s">
        <v>11</v>
      </c>
      <c r="C82" s="107" t="s">
        <v>1338</v>
      </c>
    </row>
    <row r="83" spans="2:9" ht="18.5">
      <c r="B83" s="86" t="s">
        <v>13</v>
      </c>
      <c r="C83" t="s">
        <v>1339</v>
      </c>
    </row>
    <row r="86" spans="2:9">
      <c r="B86" s="29" t="s">
        <v>15</v>
      </c>
      <c r="C86" s="29" t="s">
        <v>16</v>
      </c>
      <c r="D86" s="30" t="s">
        <v>17</v>
      </c>
      <c r="E86" s="30" t="s">
        <v>180</v>
      </c>
      <c r="F86" s="31" t="s">
        <v>181</v>
      </c>
      <c r="G86" s="32" t="s">
        <v>20</v>
      </c>
      <c r="H86" s="30" t="s">
        <v>182</v>
      </c>
      <c r="I86" s="32" t="s">
        <v>557</v>
      </c>
    </row>
    <row r="87" spans="2:9">
      <c r="B87" s="304" t="s">
        <v>1325</v>
      </c>
      <c r="C87" s="304" t="s">
        <v>1326</v>
      </c>
      <c r="D87" s="304">
        <v>1</v>
      </c>
      <c r="E87" s="276" t="s">
        <v>25</v>
      </c>
      <c r="F87" s="397">
        <v>12229.84629606982</v>
      </c>
      <c r="G87" s="9" t="s">
        <v>79</v>
      </c>
      <c r="H87" s="11">
        <v>5</v>
      </c>
      <c r="I87" s="9" t="s">
        <v>80</v>
      </c>
    </row>
    <row r="88" spans="2:9">
      <c r="B88" s="305"/>
      <c r="C88" s="305"/>
      <c r="D88" s="305"/>
      <c r="E88" s="299"/>
      <c r="F88" s="398"/>
      <c r="G88" s="9" t="s">
        <v>68</v>
      </c>
      <c r="H88" s="11">
        <v>150</v>
      </c>
      <c r="I88" s="9" t="s">
        <v>69</v>
      </c>
    </row>
    <row r="89" spans="2:9">
      <c r="B89" s="306"/>
      <c r="C89" s="306"/>
      <c r="D89" s="306"/>
      <c r="E89" s="277"/>
      <c r="F89" s="399"/>
      <c r="G89" s="9" t="s">
        <v>1327</v>
      </c>
      <c r="H89" s="11" t="s">
        <v>1328</v>
      </c>
      <c r="I89" s="9"/>
    </row>
    <row r="90" spans="2:9">
      <c r="B90" s="304" t="s">
        <v>84</v>
      </c>
      <c r="C90" s="304" t="s">
        <v>1107</v>
      </c>
      <c r="D90" s="304">
        <v>1</v>
      </c>
      <c r="E90" s="276" t="s">
        <v>25</v>
      </c>
      <c r="F90" s="397">
        <v>6254.4000000000005</v>
      </c>
      <c r="G90" s="9" t="s">
        <v>79</v>
      </c>
      <c r="H90" s="11">
        <v>15</v>
      </c>
      <c r="I90" s="9" t="s">
        <v>80</v>
      </c>
    </row>
    <row r="91" spans="2:9">
      <c r="B91" s="305"/>
      <c r="C91" s="305"/>
      <c r="D91" s="305"/>
      <c r="E91" s="299"/>
      <c r="F91" s="398"/>
      <c r="G91" s="9" t="s">
        <v>383</v>
      </c>
      <c r="H91" s="11" t="s">
        <v>811</v>
      </c>
      <c r="I91" s="9"/>
    </row>
    <row r="92" spans="2:9">
      <c r="B92" s="306"/>
      <c r="C92" s="306"/>
      <c r="D92" s="306"/>
      <c r="E92" s="277"/>
      <c r="F92" s="399"/>
      <c r="G92" s="9" t="s">
        <v>68</v>
      </c>
      <c r="H92" s="11">
        <v>150</v>
      </c>
      <c r="I92" s="9" t="s">
        <v>69</v>
      </c>
    </row>
    <row r="93" spans="2:9">
      <c r="B93" s="304" t="s">
        <v>188</v>
      </c>
      <c r="C93" s="304" t="s">
        <v>825</v>
      </c>
      <c r="D93" s="304">
        <v>1</v>
      </c>
      <c r="E93" s="276" t="s">
        <v>25</v>
      </c>
      <c r="F93" s="350">
        <v>340988.31528855965</v>
      </c>
      <c r="G93" s="9" t="s">
        <v>79</v>
      </c>
      <c r="H93" s="11">
        <v>500</v>
      </c>
      <c r="I93" s="9" t="s">
        <v>80</v>
      </c>
    </row>
    <row r="94" spans="2:9">
      <c r="B94" s="305"/>
      <c r="C94" s="305"/>
      <c r="D94" s="305"/>
      <c r="E94" s="299"/>
      <c r="F94" s="396"/>
      <c r="G94" s="9" t="s">
        <v>383</v>
      </c>
      <c r="H94" s="11" t="s">
        <v>384</v>
      </c>
      <c r="I94" s="9"/>
    </row>
    <row r="95" spans="2:9">
      <c r="B95" s="305"/>
      <c r="C95" s="305"/>
      <c r="D95" s="305"/>
      <c r="E95" s="299"/>
      <c r="F95" s="396"/>
      <c r="G95" s="9" t="s">
        <v>1329</v>
      </c>
      <c r="H95" s="11" t="s">
        <v>1330</v>
      </c>
      <c r="I95" s="9"/>
    </row>
    <row r="96" spans="2:9">
      <c r="B96" s="306"/>
      <c r="C96" s="306"/>
      <c r="D96" s="306"/>
      <c r="E96" s="277"/>
      <c r="F96" s="396"/>
      <c r="G96" s="9" t="s">
        <v>68</v>
      </c>
      <c r="H96" s="11">
        <v>150</v>
      </c>
      <c r="I96" s="9" t="s">
        <v>69</v>
      </c>
    </row>
    <row r="97" spans="2:9">
      <c r="B97" s="101" t="s">
        <v>112</v>
      </c>
      <c r="C97" s="13" t="s">
        <v>146</v>
      </c>
      <c r="D97" s="13">
        <v>1</v>
      </c>
      <c r="E97" s="9" t="s">
        <v>25</v>
      </c>
      <c r="F97" s="33">
        <v>7268.5162820000005</v>
      </c>
      <c r="G97" s="9" t="s">
        <v>417</v>
      </c>
      <c r="H97" s="11">
        <v>1</v>
      </c>
      <c r="I97" s="9" t="s">
        <v>38</v>
      </c>
    </row>
    <row r="98" spans="2:9">
      <c r="B98" s="101" t="s">
        <v>28</v>
      </c>
      <c r="C98" s="13" t="s">
        <v>24</v>
      </c>
      <c r="D98" s="13">
        <v>1</v>
      </c>
      <c r="E98" s="9" t="s">
        <v>25</v>
      </c>
      <c r="F98" s="33">
        <v>36326.032360149824</v>
      </c>
      <c r="G98" s="9" t="s">
        <v>603</v>
      </c>
      <c r="H98" s="11">
        <v>8</v>
      </c>
      <c r="I98" s="9" t="s">
        <v>27</v>
      </c>
    </row>
    <row r="99" spans="2:9">
      <c r="B99" s="101" t="s">
        <v>23</v>
      </c>
      <c r="C99" s="13" t="s">
        <v>24</v>
      </c>
      <c r="D99" s="13">
        <v>1</v>
      </c>
      <c r="E99" s="9" t="s">
        <v>25</v>
      </c>
      <c r="F99" s="33">
        <v>64893</v>
      </c>
      <c r="G99" s="9" t="s">
        <v>603</v>
      </c>
      <c r="H99" s="11">
        <v>8</v>
      </c>
      <c r="I99" s="9" t="s">
        <v>27</v>
      </c>
    </row>
    <row r="100" spans="2:9">
      <c r="B100" s="304" t="s">
        <v>1331</v>
      </c>
      <c r="C100" s="304" t="s">
        <v>1004</v>
      </c>
      <c r="D100" s="304">
        <v>2</v>
      </c>
      <c r="E100" s="276" t="s">
        <v>25</v>
      </c>
      <c r="F100" s="327">
        <v>1265307.04</v>
      </c>
      <c r="G100" s="9" t="s">
        <v>109</v>
      </c>
      <c r="H100">
        <v>15730</v>
      </c>
      <c r="I100" s="9" t="s">
        <v>58</v>
      </c>
    </row>
    <row r="101" spans="2:9">
      <c r="B101" s="305"/>
      <c r="C101" s="305"/>
      <c r="D101" s="305"/>
      <c r="E101" s="299"/>
      <c r="F101" s="329"/>
      <c r="G101" s="9" t="s">
        <v>1332</v>
      </c>
      <c r="H101" s="11" t="s">
        <v>1333</v>
      </c>
      <c r="I101" s="9"/>
    </row>
    <row r="102" spans="2:9">
      <c r="B102" s="101" t="s">
        <v>219</v>
      </c>
      <c r="C102" s="13" t="s">
        <v>1326</v>
      </c>
      <c r="D102" s="13">
        <v>1</v>
      </c>
      <c r="E102" s="9" t="s">
        <v>25</v>
      </c>
      <c r="F102" s="33">
        <v>4842.3940760000005</v>
      </c>
      <c r="G102" s="9" t="s">
        <v>68</v>
      </c>
      <c r="H102" s="11">
        <v>150</v>
      </c>
      <c r="I102" s="9" t="s">
        <v>69</v>
      </c>
    </row>
    <row r="103" spans="2:9">
      <c r="B103" s="304" t="s">
        <v>127</v>
      </c>
      <c r="C103" s="304" t="s">
        <v>124</v>
      </c>
      <c r="D103" s="304">
        <v>1</v>
      </c>
      <c r="E103" s="276" t="s">
        <v>25</v>
      </c>
      <c r="F103" s="327">
        <v>30988.461033251941</v>
      </c>
      <c r="G103" s="9" t="s">
        <v>585</v>
      </c>
      <c r="H103" s="11" t="s">
        <v>841</v>
      </c>
      <c r="I103" s="9"/>
    </row>
    <row r="104" spans="2:9">
      <c r="B104" s="305"/>
      <c r="C104" s="305"/>
      <c r="D104" s="305"/>
      <c r="E104" s="299"/>
      <c r="F104" s="329"/>
      <c r="G104" s="9" t="s">
        <v>109</v>
      </c>
      <c r="H104" s="11">
        <v>10</v>
      </c>
      <c r="I104" s="9" t="s">
        <v>58</v>
      </c>
    </row>
    <row r="105" spans="2:9">
      <c r="B105" s="101" t="s">
        <v>131</v>
      </c>
      <c r="C105" s="13" t="s">
        <v>124</v>
      </c>
      <c r="D105" s="13">
        <v>1</v>
      </c>
      <c r="E105" s="9" t="s">
        <v>25</v>
      </c>
      <c r="F105" s="33">
        <v>6083.5641188199916</v>
      </c>
      <c r="G105" s="9" t="s">
        <v>109</v>
      </c>
      <c r="H105" s="11">
        <v>30</v>
      </c>
      <c r="I105" s="9" t="s">
        <v>58</v>
      </c>
    </row>
    <row r="106" spans="2:9">
      <c r="B106" s="304" t="s">
        <v>135</v>
      </c>
      <c r="C106" s="304" t="s">
        <v>124</v>
      </c>
      <c r="D106" s="304">
        <v>1</v>
      </c>
      <c r="E106" s="276" t="s">
        <v>25</v>
      </c>
      <c r="F106" s="327">
        <v>126740.88342</v>
      </c>
      <c r="G106" s="9" t="s">
        <v>585</v>
      </c>
      <c r="H106" s="11" t="s">
        <v>1334</v>
      </c>
      <c r="I106" s="9"/>
    </row>
    <row r="107" spans="2:9">
      <c r="B107" s="305"/>
      <c r="C107" s="305"/>
      <c r="D107" s="305"/>
      <c r="E107" s="277"/>
      <c r="F107" s="329"/>
      <c r="G107" s="9" t="s">
        <v>79</v>
      </c>
      <c r="H107">
        <v>709</v>
      </c>
      <c r="I107" s="9" t="s">
        <v>80</v>
      </c>
    </row>
    <row r="108" spans="2:9">
      <c r="B108" s="101" t="s">
        <v>140</v>
      </c>
      <c r="C108" s="13" t="s">
        <v>124</v>
      </c>
      <c r="D108" s="13">
        <v>1</v>
      </c>
      <c r="E108" s="9" t="s">
        <v>25</v>
      </c>
      <c r="F108" s="33">
        <v>13643.042581</v>
      </c>
      <c r="G108" s="9"/>
      <c r="H108" s="11"/>
      <c r="I108" s="9"/>
    </row>
    <row r="110" spans="2:9" ht="15" thickBot="1">
      <c r="E110" s="15" t="s">
        <v>164</v>
      </c>
      <c r="F110" s="257">
        <v>1915565.5</v>
      </c>
    </row>
    <row r="111" spans="2:9">
      <c r="E111" s="1"/>
      <c r="F111" s="257"/>
    </row>
    <row r="112" spans="2:9">
      <c r="E112" s="258" t="s">
        <v>1031</v>
      </c>
      <c r="F112" s="257">
        <v>3019</v>
      </c>
    </row>
    <row r="113" spans="2:9">
      <c r="E113" s="258" t="s">
        <v>1032</v>
      </c>
      <c r="F113" s="257">
        <v>110318.61</v>
      </c>
    </row>
    <row r="114" spans="2:9">
      <c r="E114" s="258" t="s">
        <v>1335</v>
      </c>
      <c r="F114" s="257">
        <v>420924.43</v>
      </c>
    </row>
    <row r="115" spans="2:9">
      <c r="E115" s="20"/>
      <c r="F115" s="257"/>
    </row>
    <row r="116" spans="2:9">
      <c r="E116" s="1" t="s">
        <v>174</v>
      </c>
      <c r="F116" s="257">
        <v>661208.44999999995</v>
      </c>
    </row>
    <row r="117" spans="2:9">
      <c r="E117" s="1"/>
      <c r="F117" s="257"/>
    </row>
    <row r="118" spans="2:9">
      <c r="E118" s="258" t="s">
        <v>1035</v>
      </c>
      <c r="F118" s="257">
        <v>3111035.99</v>
      </c>
    </row>
    <row r="120" spans="2:9" ht="18.5">
      <c r="B120" s="86" t="s">
        <v>11</v>
      </c>
      <c r="C120" s="107" t="s">
        <v>1340</v>
      </c>
    </row>
    <row r="121" spans="2:9" ht="18.5">
      <c r="B121" s="86" t="s">
        <v>13</v>
      </c>
      <c r="C121" t="s">
        <v>1341</v>
      </c>
    </row>
    <row r="124" spans="2:9">
      <c r="B124" s="29" t="s">
        <v>15</v>
      </c>
      <c r="C124" s="29" t="s">
        <v>16</v>
      </c>
      <c r="D124" s="30" t="s">
        <v>17</v>
      </c>
      <c r="E124" s="30" t="s">
        <v>180</v>
      </c>
      <c r="F124" s="31" t="s">
        <v>181</v>
      </c>
      <c r="G124" s="32" t="s">
        <v>20</v>
      </c>
      <c r="H124" s="30" t="s">
        <v>182</v>
      </c>
      <c r="I124" s="32" t="s">
        <v>557</v>
      </c>
    </row>
    <row r="125" spans="2:9">
      <c r="B125" s="304" t="s">
        <v>1325</v>
      </c>
      <c r="C125" s="304" t="s">
        <v>1326</v>
      </c>
      <c r="D125" s="304">
        <v>1</v>
      </c>
      <c r="E125" s="276" t="s">
        <v>25</v>
      </c>
      <c r="F125" s="397">
        <v>12229.84629606982</v>
      </c>
      <c r="G125" s="9" t="s">
        <v>79</v>
      </c>
      <c r="H125" s="11">
        <v>5</v>
      </c>
      <c r="I125" s="9" t="s">
        <v>80</v>
      </c>
    </row>
    <row r="126" spans="2:9">
      <c r="B126" s="305"/>
      <c r="C126" s="305"/>
      <c r="D126" s="305"/>
      <c r="E126" s="299"/>
      <c r="F126" s="398"/>
      <c r="G126" s="9" t="s">
        <v>68</v>
      </c>
      <c r="H126" s="11">
        <v>150</v>
      </c>
      <c r="I126" s="9" t="s">
        <v>69</v>
      </c>
    </row>
    <row r="127" spans="2:9">
      <c r="B127" s="306"/>
      <c r="C127" s="306"/>
      <c r="D127" s="306"/>
      <c r="E127" s="277"/>
      <c r="F127" s="399"/>
      <c r="G127" s="9" t="s">
        <v>1327</v>
      </c>
      <c r="H127" s="11" t="s">
        <v>1328</v>
      </c>
      <c r="I127" s="9"/>
    </row>
    <row r="128" spans="2:9">
      <c r="B128" s="304" t="s">
        <v>84</v>
      </c>
      <c r="C128" s="304" t="s">
        <v>1107</v>
      </c>
      <c r="D128" s="304">
        <v>1</v>
      </c>
      <c r="E128" s="276" t="s">
        <v>25</v>
      </c>
      <c r="F128" s="397">
        <v>6254.4000000000005</v>
      </c>
      <c r="G128" s="9" t="s">
        <v>79</v>
      </c>
      <c r="H128" s="11">
        <v>15</v>
      </c>
      <c r="I128" s="9" t="s">
        <v>80</v>
      </c>
    </row>
    <row r="129" spans="2:9">
      <c r="B129" s="305"/>
      <c r="C129" s="305"/>
      <c r="D129" s="305"/>
      <c r="E129" s="299"/>
      <c r="F129" s="398"/>
      <c r="G129" s="9" t="s">
        <v>383</v>
      </c>
      <c r="H129" s="11" t="s">
        <v>811</v>
      </c>
      <c r="I129" s="9"/>
    </row>
    <row r="130" spans="2:9">
      <c r="B130" s="306"/>
      <c r="C130" s="306"/>
      <c r="D130" s="306"/>
      <c r="E130" s="277"/>
      <c r="F130" s="399"/>
      <c r="G130" s="9" t="s">
        <v>68</v>
      </c>
      <c r="H130" s="11">
        <v>150</v>
      </c>
      <c r="I130" s="9" t="s">
        <v>69</v>
      </c>
    </row>
    <row r="131" spans="2:9">
      <c r="B131" s="304" t="s">
        <v>188</v>
      </c>
      <c r="C131" s="304" t="s">
        <v>825</v>
      </c>
      <c r="D131" s="304">
        <v>1</v>
      </c>
      <c r="E131" s="276" t="s">
        <v>25</v>
      </c>
      <c r="F131" s="350">
        <v>340988.31528855965</v>
      </c>
      <c r="G131" s="9" t="s">
        <v>79</v>
      </c>
      <c r="H131" s="11">
        <v>500</v>
      </c>
      <c r="I131" s="9" t="s">
        <v>80</v>
      </c>
    </row>
    <row r="132" spans="2:9">
      <c r="B132" s="305"/>
      <c r="C132" s="305"/>
      <c r="D132" s="305"/>
      <c r="E132" s="299"/>
      <c r="F132" s="396"/>
      <c r="G132" s="9" t="s">
        <v>383</v>
      </c>
      <c r="H132" s="11" t="s">
        <v>384</v>
      </c>
      <c r="I132" s="9"/>
    </row>
    <row r="133" spans="2:9">
      <c r="B133" s="305"/>
      <c r="C133" s="305"/>
      <c r="D133" s="305"/>
      <c r="E133" s="299"/>
      <c r="F133" s="396"/>
      <c r="G133" s="9" t="s">
        <v>1329</v>
      </c>
      <c r="H133" s="11" t="s">
        <v>1330</v>
      </c>
      <c r="I133" s="9"/>
    </row>
    <row r="134" spans="2:9">
      <c r="B134" s="306"/>
      <c r="C134" s="306"/>
      <c r="D134" s="306"/>
      <c r="E134" s="277"/>
      <c r="F134" s="396"/>
      <c r="G134" s="9" t="s">
        <v>68</v>
      </c>
      <c r="H134" s="11">
        <v>150</v>
      </c>
      <c r="I134" s="9" t="s">
        <v>69</v>
      </c>
    </row>
    <row r="135" spans="2:9">
      <c r="B135" s="101" t="s">
        <v>112</v>
      </c>
      <c r="C135" s="13" t="s">
        <v>146</v>
      </c>
      <c r="D135" s="13">
        <v>1</v>
      </c>
      <c r="E135" s="9" t="s">
        <v>25</v>
      </c>
      <c r="F135" s="33">
        <v>7268.5162820000005</v>
      </c>
      <c r="G135" s="9" t="s">
        <v>417</v>
      </c>
      <c r="H135" s="11">
        <v>1</v>
      </c>
      <c r="I135" s="9" t="s">
        <v>38</v>
      </c>
    </row>
    <row r="136" spans="2:9">
      <c r="B136" s="101" t="s">
        <v>28</v>
      </c>
      <c r="C136" s="13" t="s">
        <v>24</v>
      </c>
      <c r="D136" s="13">
        <v>1</v>
      </c>
      <c r="E136" s="9" t="s">
        <v>25</v>
      </c>
      <c r="F136" s="33">
        <v>36326.032360149824</v>
      </c>
      <c r="G136" s="9" t="s">
        <v>603</v>
      </c>
      <c r="H136" s="11">
        <v>8</v>
      </c>
      <c r="I136" s="9" t="s">
        <v>27</v>
      </c>
    </row>
    <row r="137" spans="2:9">
      <c r="B137" s="101" t="s">
        <v>23</v>
      </c>
      <c r="C137" s="13" t="s">
        <v>24</v>
      </c>
      <c r="D137" s="13">
        <v>1</v>
      </c>
      <c r="E137" s="9" t="s">
        <v>25</v>
      </c>
      <c r="F137" s="33">
        <v>64893</v>
      </c>
      <c r="G137" s="9" t="s">
        <v>603</v>
      </c>
      <c r="H137" s="11">
        <v>8</v>
      </c>
      <c r="I137" s="9" t="s">
        <v>27</v>
      </c>
    </row>
    <row r="138" spans="2:9">
      <c r="B138" s="304" t="s">
        <v>1331</v>
      </c>
      <c r="C138" s="304" t="s">
        <v>1004</v>
      </c>
      <c r="D138" s="304">
        <v>1</v>
      </c>
      <c r="E138" s="276" t="s">
        <v>25</v>
      </c>
      <c r="F138" s="327">
        <v>848317.5</v>
      </c>
      <c r="G138" s="9" t="s">
        <v>109</v>
      </c>
      <c r="H138">
        <v>22704</v>
      </c>
      <c r="I138" s="9" t="s">
        <v>58</v>
      </c>
    </row>
    <row r="139" spans="2:9">
      <c r="B139" s="305"/>
      <c r="C139" s="305"/>
      <c r="D139" s="305"/>
      <c r="E139" s="299"/>
      <c r="F139" s="329"/>
      <c r="G139" s="9" t="s">
        <v>1332</v>
      </c>
      <c r="H139" s="11" t="s">
        <v>1333</v>
      </c>
      <c r="I139" s="9"/>
    </row>
    <row r="140" spans="2:9">
      <c r="B140" s="101" t="s">
        <v>219</v>
      </c>
      <c r="C140" s="13" t="s">
        <v>1326</v>
      </c>
      <c r="D140" s="13">
        <v>1</v>
      </c>
      <c r="E140" s="9" t="s">
        <v>25</v>
      </c>
      <c r="F140" s="33">
        <v>4842.3940760000005</v>
      </c>
      <c r="G140" s="9" t="s">
        <v>68</v>
      </c>
      <c r="H140" s="11">
        <v>150</v>
      </c>
      <c r="I140" s="9" t="s">
        <v>69</v>
      </c>
    </row>
    <row r="141" spans="2:9">
      <c r="B141" s="304" t="s">
        <v>127</v>
      </c>
      <c r="C141" s="304" t="s">
        <v>124</v>
      </c>
      <c r="D141" s="304">
        <v>1</v>
      </c>
      <c r="E141" s="276" t="s">
        <v>25</v>
      </c>
      <c r="F141" s="327">
        <v>30988.461033251941</v>
      </c>
      <c r="G141" s="9" t="s">
        <v>585</v>
      </c>
      <c r="H141" s="11" t="s">
        <v>841</v>
      </c>
      <c r="I141" s="9"/>
    </row>
    <row r="142" spans="2:9">
      <c r="B142" s="305"/>
      <c r="C142" s="305"/>
      <c r="D142" s="305"/>
      <c r="E142" s="299"/>
      <c r="F142" s="329"/>
      <c r="G142" s="9" t="s">
        <v>109</v>
      </c>
      <c r="H142" s="11">
        <v>10</v>
      </c>
      <c r="I142" s="9" t="s">
        <v>58</v>
      </c>
    </row>
    <row r="143" spans="2:9">
      <c r="B143" s="101" t="s">
        <v>131</v>
      </c>
      <c r="C143" s="13" t="s">
        <v>124</v>
      </c>
      <c r="D143" s="13">
        <v>1</v>
      </c>
      <c r="E143" s="9" t="s">
        <v>25</v>
      </c>
      <c r="F143" s="33">
        <v>6083.5641188199916</v>
      </c>
      <c r="G143" s="9" t="s">
        <v>109</v>
      </c>
      <c r="H143" s="11">
        <v>30</v>
      </c>
      <c r="I143" s="9" t="s">
        <v>58</v>
      </c>
    </row>
    <row r="144" spans="2:9">
      <c r="B144" s="304" t="s">
        <v>135</v>
      </c>
      <c r="C144" s="304" t="s">
        <v>124</v>
      </c>
      <c r="D144" s="304">
        <v>1</v>
      </c>
      <c r="E144" s="276" t="s">
        <v>25</v>
      </c>
      <c r="F144" s="327">
        <v>108239.11</v>
      </c>
      <c r="G144" s="9" t="s">
        <v>585</v>
      </c>
      <c r="H144" s="11" t="s">
        <v>1334</v>
      </c>
      <c r="I144" s="9"/>
    </row>
    <row r="145" spans="2:9">
      <c r="B145" s="305"/>
      <c r="C145" s="305"/>
      <c r="D145" s="305"/>
      <c r="E145" s="277"/>
      <c r="F145" s="329"/>
      <c r="G145" s="9" t="s">
        <v>79</v>
      </c>
      <c r="H145">
        <v>603</v>
      </c>
      <c r="I145" s="9" t="s">
        <v>80</v>
      </c>
    </row>
    <row r="146" spans="2:9">
      <c r="B146" s="101" t="s">
        <v>140</v>
      </c>
      <c r="C146" s="13" t="s">
        <v>124</v>
      </c>
      <c r="D146" s="13">
        <v>1</v>
      </c>
      <c r="E146" s="9" t="s">
        <v>25</v>
      </c>
      <c r="F146" s="33">
        <v>13643.042581</v>
      </c>
      <c r="G146" s="9"/>
      <c r="H146" s="11"/>
      <c r="I146" s="9"/>
    </row>
    <row r="148" spans="2:9" ht="15" thickBot="1">
      <c r="E148" s="15" t="s">
        <v>164</v>
      </c>
      <c r="F148" s="257">
        <v>1480074.17</v>
      </c>
    </row>
    <row r="149" spans="2:9">
      <c r="E149" s="1"/>
      <c r="F149" s="257"/>
    </row>
    <row r="150" spans="2:9">
      <c r="E150" s="258" t="s">
        <v>1031</v>
      </c>
      <c r="F150" s="257">
        <v>3019</v>
      </c>
    </row>
    <row r="151" spans="2:9">
      <c r="E151" s="258" t="s">
        <v>1032</v>
      </c>
      <c r="F151" s="257">
        <v>85277.86</v>
      </c>
    </row>
    <row r="152" spans="2:9">
      <c r="E152" s="258" t="s">
        <v>1335</v>
      </c>
      <c r="F152" s="257">
        <v>314139.65000000002</v>
      </c>
    </row>
    <row r="153" spans="2:9">
      <c r="E153" s="20"/>
      <c r="F153" s="257"/>
    </row>
    <row r="154" spans="2:9">
      <c r="E154" s="1" t="s">
        <v>174</v>
      </c>
      <c r="F154" s="257">
        <v>508089.63</v>
      </c>
    </row>
    <row r="155" spans="2:9">
      <c r="E155" s="1"/>
      <c r="F155" s="257"/>
    </row>
    <row r="156" spans="2:9">
      <c r="E156" s="258" t="s">
        <v>1035</v>
      </c>
      <c r="F156" s="257">
        <v>2390600.3199999998</v>
      </c>
    </row>
    <row r="160" spans="2:9" ht="18.5">
      <c r="B160" s="86" t="s">
        <v>11</v>
      </c>
      <c r="C160" s="107" t="s">
        <v>1342</v>
      </c>
    </row>
    <row r="161" spans="2:8" ht="18.5">
      <c r="B161" s="86" t="s">
        <v>13</v>
      </c>
      <c r="C161" t="s">
        <v>1343</v>
      </c>
    </row>
    <row r="164" spans="2:8">
      <c r="B164" s="29" t="s">
        <v>15</v>
      </c>
      <c r="C164" s="29" t="s">
        <v>16</v>
      </c>
      <c r="D164" s="30" t="s">
        <v>17</v>
      </c>
      <c r="E164" s="30" t="s">
        <v>180</v>
      </c>
      <c r="F164" s="31" t="s">
        <v>181</v>
      </c>
      <c r="G164" s="32" t="s">
        <v>20</v>
      </c>
      <c r="H164" s="30" t="s">
        <v>182</v>
      </c>
    </row>
    <row r="165" spans="2:8">
      <c r="B165" s="304" t="s">
        <v>1325</v>
      </c>
      <c r="C165" s="304" t="s">
        <v>1326</v>
      </c>
      <c r="D165" s="304">
        <v>1</v>
      </c>
      <c r="E165" s="276" t="s">
        <v>25</v>
      </c>
      <c r="F165" s="397">
        <v>12229.84629606982</v>
      </c>
      <c r="G165" s="9" t="s">
        <v>79</v>
      </c>
      <c r="H165" s="11">
        <v>5</v>
      </c>
    </row>
    <row r="166" spans="2:8">
      <c r="B166" s="305"/>
      <c r="C166" s="305"/>
      <c r="D166" s="305"/>
      <c r="E166" s="299"/>
      <c r="F166" s="398"/>
      <c r="G166" s="9" t="s">
        <v>68</v>
      </c>
      <c r="H166" s="11">
        <v>150</v>
      </c>
    </row>
    <row r="167" spans="2:8">
      <c r="B167" s="306"/>
      <c r="C167" s="306"/>
      <c r="D167" s="306"/>
      <c r="E167" s="277"/>
      <c r="F167" s="399"/>
      <c r="G167" s="9" t="s">
        <v>1327</v>
      </c>
      <c r="H167" s="11" t="s">
        <v>1328</v>
      </c>
    </row>
    <row r="168" spans="2:8">
      <c r="B168" s="304" t="s">
        <v>84</v>
      </c>
      <c r="C168" s="304" t="s">
        <v>1107</v>
      </c>
      <c r="D168" s="304">
        <v>1</v>
      </c>
      <c r="E168" s="276" t="s">
        <v>25</v>
      </c>
      <c r="F168" s="397">
        <v>6254.4000000000005</v>
      </c>
      <c r="G168" s="9" t="s">
        <v>79</v>
      </c>
      <c r="H168" s="11">
        <v>15</v>
      </c>
    </row>
    <row r="169" spans="2:8">
      <c r="B169" s="305"/>
      <c r="C169" s="305"/>
      <c r="D169" s="305"/>
      <c r="E169" s="299"/>
      <c r="F169" s="398"/>
      <c r="G169" s="9" t="s">
        <v>383</v>
      </c>
      <c r="H169" s="11" t="s">
        <v>811</v>
      </c>
    </row>
    <row r="170" spans="2:8">
      <c r="B170" s="306"/>
      <c r="C170" s="306"/>
      <c r="D170" s="306"/>
      <c r="E170" s="277"/>
      <c r="F170" s="399"/>
      <c r="G170" s="9" t="s">
        <v>68</v>
      </c>
      <c r="H170" s="11">
        <v>150</v>
      </c>
    </row>
    <row r="171" spans="2:8">
      <c r="B171" s="304" t="s">
        <v>188</v>
      </c>
      <c r="C171" s="304" t="s">
        <v>825</v>
      </c>
      <c r="D171" s="304">
        <v>1</v>
      </c>
      <c r="E171" s="276" t="s">
        <v>25</v>
      </c>
      <c r="F171" s="350">
        <v>340988.31528855965</v>
      </c>
      <c r="G171" s="9" t="s">
        <v>79</v>
      </c>
      <c r="H171" s="11">
        <v>500</v>
      </c>
    </row>
    <row r="172" spans="2:8">
      <c r="B172" s="305"/>
      <c r="C172" s="305"/>
      <c r="D172" s="305"/>
      <c r="E172" s="299"/>
      <c r="F172" s="396"/>
      <c r="G172" s="9" t="s">
        <v>383</v>
      </c>
      <c r="H172" s="11" t="s">
        <v>384</v>
      </c>
    </row>
    <row r="173" spans="2:8">
      <c r="B173" s="305"/>
      <c r="C173" s="305"/>
      <c r="D173" s="305"/>
      <c r="E173" s="299"/>
      <c r="F173" s="396"/>
      <c r="G173" s="9" t="s">
        <v>1329</v>
      </c>
      <c r="H173" s="11" t="s">
        <v>1330</v>
      </c>
    </row>
    <row r="174" spans="2:8">
      <c r="B174" s="306"/>
      <c r="C174" s="306"/>
      <c r="D174" s="306"/>
      <c r="E174" s="277"/>
      <c r="F174" s="396"/>
      <c r="G174" s="9" t="s">
        <v>68</v>
      </c>
      <c r="H174" s="11">
        <v>150</v>
      </c>
    </row>
    <row r="175" spans="2:8">
      <c r="B175" s="101" t="s">
        <v>112</v>
      </c>
      <c r="C175" s="13" t="s">
        <v>146</v>
      </c>
      <c r="D175" s="13">
        <v>1</v>
      </c>
      <c r="E175" s="9" t="s">
        <v>25</v>
      </c>
      <c r="F175" s="33">
        <v>7268.5162820000005</v>
      </c>
      <c r="G175" s="9" t="s">
        <v>417</v>
      </c>
      <c r="H175" s="11">
        <v>1</v>
      </c>
    </row>
    <row r="176" spans="2:8">
      <c r="B176" s="101" t="s">
        <v>28</v>
      </c>
      <c r="C176" s="13" t="s">
        <v>24</v>
      </c>
      <c r="D176" s="13">
        <v>1</v>
      </c>
      <c r="E176" s="9" t="s">
        <v>25</v>
      </c>
      <c r="F176" s="33">
        <v>36326.032360149824</v>
      </c>
      <c r="G176" s="9" t="s">
        <v>603</v>
      </c>
      <c r="H176" s="11">
        <v>8</v>
      </c>
    </row>
    <row r="177" spans="2:8">
      <c r="B177" s="101" t="s">
        <v>23</v>
      </c>
      <c r="C177" s="13" t="s">
        <v>24</v>
      </c>
      <c r="D177" s="13">
        <v>1</v>
      </c>
      <c r="E177" s="9" t="s">
        <v>25</v>
      </c>
      <c r="F177" s="33">
        <v>64893</v>
      </c>
      <c r="G177" s="9" t="s">
        <v>603</v>
      </c>
      <c r="H177" s="11">
        <v>8</v>
      </c>
    </row>
    <row r="178" spans="2:8">
      <c r="B178" s="304" t="s">
        <v>1331</v>
      </c>
      <c r="C178" s="304" t="s">
        <v>1004</v>
      </c>
      <c r="D178" s="304">
        <v>1</v>
      </c>
      <c r="E178" s="276" t="s">
        <v>25</v>
      </c>
      <c r="F178" s="327">
        <v>436038.728</v>
      </c>
      <c r="G178" s="9" t="s">
        <v>109</v>
      </c>
      <c r="H178">
        <v>9372</v>
      </c>
    </row>
    <row r="179" spans="2:8">
      <c r="B179" s="305"/>
      <c r="C179" s="305"/>
      <c r="D179" s="305"/>
      <c r="E179" s="299"/>
      <c r="F179" s="329"/>
      <c r="G179" s="9" t="s">
        <v>1332</v>
      </c>
      <c r="H179" s="11" t="s">
        <v>1333</v>
      </c>
    </row>
    <row r="180" spans="2:8">
      <c r="B180" s="101" t="s">
        <v>219</v>
      </c>
      <c r="C180" s="13" t="s">
        <v>1326</v>
      </c>
      <c r="D180" s="13">
        <v>1</v>
      </c>
      <c r="E180" s="9" t="s">
        <v>25</v>
      </c>
      <c r="F180" s="33">
        <v>4842.3940760000005</v>
      </c>
      <c r="G180" s="9" t="s">
        <v>68</v>
      </c>
      <c r="H180" s="11">
        <v>150</v>
      </c>
    </row>
    <row r="181" spans="2:8">
      <c r="B181" s="304" t="s">
        <v>127</v>
      </c>
      <c r="C181" s="304" t="s">
        <v>124</v>
      </c>
      <c r="D181" s="304">
        <v>1</v>
      </c>
      <c r="E181" s="276" t="s">
        <v>25</v>
      </c>
      <c r="F181" s="327">
        <v>30988.461033251941</v>
      </c>
      <c r="G181" s="9" t="s">
        <v>585</v>
      </c>
      <c r="H181" s="11" t="s">
        <v>841</v>
      </c>
    </row>
    <row r="182" spans="2:8">
      <c r="B182" s="305"/>
      <c r="C182" s="305"/>
      <c r="D182" s="305"/>
      <c r="E182" s="299"/>
      <c r="F182" s="329"/>
      <c r="G182" s="9" t="s">
        <v>109</v>
      </c>
      <c r="H182" s="11">
        <v>10</v>
      </c>
    </row>
    <row r="183" spans="2:8">
      <c r="B183" s="101" t="s">
        <v>131</v>
      </c>
      <c r="C183" s="13" t="s">
        <v>124</v>
      </c>
      <c r="D183" s="13">
        <v>1</v>
      </c>
      <c r="E183" s="9" t="s">
        <v>25</v>
      </c>
      <c r="F183" s="33">
        <v>6083.5641188199916</v>
      </c>
      <c r="G183" s="9" t="s">
        <v>109</v>
      </c>
      <c r="H183" s="11">
        <v>30</v>
      </c>
    </row>
    <row r="184" spans="2:8">
      <c r="B184" s="304" t="s">
        <v>135</v>
      </c>
      <c r="C184" s="304" t="s">
        <v>124</v>
      </c>
      <c r="D184" s="304">
        <v>1</v>
      </c>
      <c r="E184" s="276" t="s">
        <v>25</v>
      </c>
      <c r="F184" s="327">
        <v>70537.37</v>
      </c>
      <c r="G184" s="9" t="s">
        <v>585</v>
      </c>
      <c r="H184" s="11" t="s">
        <v>1334</v>
      </c>
    </row>
    <row r="185" spans="2:8">
      <c r="B185" s="305"/>
      <c r="C185" s="305"/>
      <c r="D185" s="305"/>
      <c r="E185" s="277"/>
      <c r="F185" s="329"/>
      <c r="G185" s="9" t="s">
        <v>79</v>
      </c>
      <c r="H185">
        <v>387</v>
      </c>
    </row>
    <row r="186" spans="2:8">
      <c r="B186" s="101" t="s">
        <v>140</v>
      </c>
      <c r="C186" s="13" t="s">
        <v>124</v>
      </c>
      <c r="D186" s="13">
        <v>1</v>
      </c>
      <c r="E186" s="9" t="s">
        <v>25</v>
      </c>
      <c r="F186" s="33">
        <v>13643.042581</v>
      </c>
      <c r="G186" s="9"/>
      <c r="H186" s="11"/>
    </row>
    <row r="188" spans="2:8" ht="15" thickBot="1">
      <c r="E188" s="15" t="s">
        <v>164</v>
      </c>
      <c r="F188" s="257">
        <v>1030093.67</v>
      </c>
      <c r="G188" s="257"/>
    </row>
    <row r="189" spans="2:8">
      <c r="E189" s="1"/>
      <c r="F189" s="257"/>
    </row>
    <row r="190" spans="2:8">
      <c r="E190" s="258" t="s">
        <v>1031</v>
      </c>
      <c r="F190" s="257">
        <v>3019</v>
      </c>
    </row>
    <row r="191" spans="2:8">
      <c r="E191" s="258" t="s">
        <v>1032</v>
      </c>
      <c r="F191" s="257">
        <v>59403.98</v>
      </c>
    </row>
    <row r="192" spans="2:8">
      <c r="E192" s="258" t="s">
        <v>1335</v>
      </c>
      <c r="F192" s="257">
        <v>182731.76</v>
      </c>
    </row>
    <row r="193" spans="2:9">
      <c r="E193" s="20"/>
      <c r="F193" s="257"/>
    </row>
    <row r="194" spans="2:9">
      <c r="E194" s="1" t="s">
        <v>174</v>
      </c>
      <c r="F194" s="257">
        <v>344189.55</v>
      </c>
    </row>
    <row r="195" spans="2:9">
      <c r="E195" s="1"/>
      <c r="F195" s="257"/>
    </row>
    <row r="196" spans="2:9">
      <c r="E196" s="258" t="s">
        <v>1035</v>
      </c>
      <c r="F196" s="257">
        <v>1619437.96</v>
      </c>
    </row>
    <row r="200" spans="2:9" ht="18.5">
      <c r="B200" s="86" t="s">
        <v>11</v>
      </c>
      <c r="C200" s="107" t="s">
        <v>1344</v>
      </c>
    </row>
    <row r="201" spans="2:9" ht="18.5">
      <c r="B201" s="86" t="s">
        <v>13</v>
      </c>
      <c r="C201" t="s">
        <v>1345</v>
      </c>
    </row>
    <row r="204" spans="2:9">
      <c r="B204" s="29" t="s">
        <v>15</v>
      </c>
      <c r="C204" s="29" t="s">
        <v>16</v>
      </c>
      <c r="D204" s="30" t="s">
        <v>17</v>
      </c>
      <c r="E204" s="30" t="s">
        <v>180</v>
      </c>
      <c r="F204" s="31" t="s">
        <v>181</v>
      </c>
      <c r="G204" s="32" t="s">
        <v>20</v>
      </c>
      <c r="H204" s="30" t="s">
        <v>182</v>
      </c>
      <c r="I204" s="32" t="s">
        <v>557</v>
      </c>
    </row>
    <row r="205" spans="2:9">
      <c r="B205" s="304" t="s">
        <v>1325</v>
      </c>
      <c r="C205" s="304" t="s">
        <v>1326</v>
      </c>
      <c r="D205" s="304">
        <v>1</v>
      </c>
      <c r="E205" s="276" t="s">
        <v>25</v>
      </c>
      <c r="F205" s="397">
        <v>12229.84629606982</v>
      </c>
      <c r="G205" s="9" t="s">
        <v>79</v>
      </c>
      <c r="H205" s="11">
        <v>5</v>
      </c>
      <c r="I205" s="9" t="s">
        <v>80</v>
      </c>
    </row>
    <row r="206" spans="2:9">
      <c r="B206" s="305"/>
      <c r="C206" s="305"/>
      <c r="D206" s="305"/>
      <c r="E206" s="299"/>
      <c r="F206" s="398"/>
      <c r="G206" s="9" t="s">
        <v>68</v>
      </c>
      <c r="H206" s="11">
        <v>150</v>
      </c>
      <c r="I206" s="9" t="s">
        <v>69</v>
      </c>
    </row>
    <row r="207" spans="2:9">
      <c r="B207" s="306"/>
      <c r="C207" s="306"/>
      <c r="D207" s="306"/>
      <c r="E207" s="277"/>
      <c r="F207" s="399"/>
      <c r="G207" s="9" t="s">
        <v>1327</v>
      </c>
      <c r="H207" s="11" t="s">
        <v>1328</v>
      </c>
      <c r="I207" s="9"/>
    </row>
    <row r="208" spans="2:9">
      <c r="B208" s="304" t="s">
        <v>84</v>
      </c>
      <c r="C208" s="304" t="s">
        <v>1107</v>
      </c>
      <c r="D208" s="304">
        <v>1</v>
      </c>
      <c r="E208" s="276" t="s">
        <v>25</v>
      </c>
      <c r="F208" s="397">
        <v>6254.4000000000005</v>
      </c>
      <c r="G208" s="9" t="s">
        <v>79</v>
      </c>
      <c r="H208" s="11">
        <v>15</v>
      </c>
      <c r="I208" s="9" t="s">
        <v>80</v>
      </c>
    </row>
    <row r="209" spans="2:9">
      <c r="B209" s="305"/>
      <c r="C209" s="305"/>
      <c r="D209" s="305"/>
      <c r="E209" s="299"/>
      <c r="F209" s="398"/>
      <c r="G209" s="9" t="s">
        <v>383</v>
      </c>
      <c r="H209" s="11" t="s">
        <v>811</v>
      </c>
      <c r="I209" s="9"/>
    </row>
    <row r="210" spans="2:9">
      <c r="B210" s="306"/>
      <c r="C210" s="306"/>
      <c r="D210" s="306"/>
      <c r="E210" s="277"/>
      <c r="F210" s="399"/>
      <c r="G210" s="9" t="s">
        <v>68</v>
      </c>
      <c r="H210" s="11">
        <v>150</v>
      </c>
      <c r="I210" s="9" t="s">
        <v>69</v>
      </c>
    </row>
    <row r="211" spans="2:9">
      <c r="B211" s="304" t="s">
        <v>188</v>
      </c>
      <c r="C211" s="304" t="s">
        <v>825</v>
      </c>
      <c r="D211" s="304">
        <v>1</v>
      </c>
      <c r="E211" s="276" t="s">
        <v>25</v>
      </c>
      <c r="F211" s="350">
        <v>340988.31528855965</v>
      </c>
      <c r="G211" s="9" t="s">
        <v>79</v>
      </c>
      <c r="H211" s="11">
        <v>500</v>
      </c>
      <c r="I211" s="9" t="s">
        <v>80</v>
      </c>
    </row>
    <row r="212" spans="2:9">
      <c r="B212" s="305"/>
      <c r="C212" s="305"/>
      <c r="D212" s="305"/>
      <c r="E212" s="299"/>
      <c r="F212" s="396"/>
      <c r="G212" s="9" t="s">
        <v>383</v>
      </c>
      <c r="H212" s="11" t="s">
        <v>384</v>
      </c>
      <c r="I212" s="9"/>
    </row>
    <row r="213" spans="2:9">
      <c r="B213" s="305"/>
      <c r="C213" s="305"/>
      <c r="D213" s="305"/>
      <c r="E213" s="299"/>
      <c r="F213" s="396"/>
      <c r="G213" s="9" t="s">
        <v>1329</v>
      </c>
      <c r="H213" s="11" t="s">
        <v>1330</v>
      </c>
      <c r="I213" s="9"/>
    </row>
    <row r="214" spans="2:9">
      <c r="B214" s="306"/>
      <c r="C214" s="306"/>
      <c r="D214" s="306"/>
      <c r="E214" s="277"/>
      <c r="F214" s="396"/>
      <c r="G214" s="9" t="s">
        <v>68</v>
      </c>
      <c r="H214" s="11">
        <v>150</v>
      </c>
      <c r="I214" s="9" t="s">
        <v>69</v>
      </c>
    </row>
    <row r="215" spans="2:9">
      <c r="B215" s="101" t="s">
        <v>112</v>
      </c>
      <c r="C215" s="13" t="s">
        <v>146</v>
      </c>
      <c r="D215" s="13">
        <v>1</v>
      </c>
      <c r="E215" s="9" t="s">
        <v>25</v>
      </c>
      <c r="F215" s="33">
        <v>7268.5162820000005</v>
      </c>
      <c r="G215" s="9" t="s">
        <v>417</v>
      </c>
      <c r="H215" s="11">
        <v>1</v>
      </c>
      <c r="I215" s="9" t="s">
        <v>38</v>
      </c>
    </row>
    <row r="216" spans="2:9">
      <c r="B216" s="101" t="s">
        <v>28</v>
      </c>
      <c r="C216" s="13" t="s">
        <v>24</v>
      </c>
      <c r="D216" s="13">
        <v>1</v>
      </c>
      <c r="E216" s="9" t="s">
        <v>25</v>
      </c>
      <c r="F216" s="33">
        <v>36326.032360149824</v>
      </c>
      <c r="G216" s="9" t="s">
        <v>603</v>
      </c>
      <c r="H216" s="11">
        <v>8</v>
      </c>
      <c r="I216" s="9" t="s">
        <v>27</v>
      </c>
    </row>
    <row r="217" spans="2:9">
      <c r="B217" s="101" t="s">
        <v>23</v>
      </c>
      <c r="C217" s="13" t="s">
        <v>24</v>
      </c>
      <c r="D217" s="13">
        <v>1</v>
      </c>
      <c r="E217" s="9" t="s">
        <v>25</v>
      </c>
      <c r="F217" s="33">
        <v>64893</v>
      </c>
      <c r="G217" s="9" t="s">
        <v>603</v>
      </c>
      <c r="H217" s="11">
        <v>8</v>
      </c>
      <c r="I217" s="9" t="s">
        <v>27</v>
      </c>
    </row>
    <row r="218" spans="2:9">
      <c r="B218" s="304" t="s">
        <v>1331</v>
      </c>
      <c r="C218" s="304" t="s">
        <v>1004</v>
      </c>
      <c r="D218" s="304">
        <v>1</v>
      </c>
      <c r="E218" s="276" t="s">
        <v>25</v>
      </c>
      <c r="F218" s="327">
        <v>705448.61600000004</v>
      </c>
      <c r="G218" s="9" t="s">
        <v>109</v>
      </c>
      <c r="H218">
        <v>18084</v>
      </c>
      <c r="I218" s="9" t="s">
        <v>58</v>
      </c>
    </row>
    <row r="219" spans="2:9">
      <c r="B219" s="305"/>
      <c r="C219" s="305"/>
      <c r="D219" s="305"/>
      <c r="E219" s="299"/>
      <c r="F219" s="329"/>
      <c r="G219" s="9" t="s">
        <v>1332</v>
      </c>
      <c r="H219" s="11" t="s">
        <v>1333</v>
      </c>
      <c r="I219" s="9"/>
    </row>
    <row r="220" spans="2:9">
      <c r="B220" s="101" t="s">
        <v>219</v>
      </c>
      <c r="C220" s="13" t="s">
        <v>1326</v>
      </c>
      <c r="D220" s="13">
        <v>1</v>
      </c>
      <c r="E220" s="9" t="s">
        <v>25</v>
      </c>
      <c r="F220" s="33">
        <v>4842.3940760000005</v>
      </c>
      <c r="G220" s="9" t="s">
        <v>68</v>
      </c>
      <c r="H220" s="11">
        <v>150</v>
      </c>
      <c r="I220" s="9" t="s">
        <v>69</v>
      </c>
    </row>
    <row r="221" spans="2:9">
      <c r="B221" s="304" t="s">
        <v>127</v>
      </c>
      <c r="C221" s="304" t="s">
        <v>124</v>
      </c>
      <c r="D221" s="304">
        <v>1</v>
      </c>
      <c r="E221" s="276" t="s">
        <v>25</v>
      </c>
      <c r="F221" s="327">
        <v>30988.461033251941</v>
      </c>
      <c r="G221" s="9" t="s">
        <v>585</v>
      </c>
      <c r="H221" s="11" t="s">
        <v>841</v>
      </c>
      <c r="I221" s="9"/>
    </row>
    <row r="222" spans="2:9">
      <c r="B222" s="305"/>
      <c r="C222" s="305"/>
      <c r="D222" s="305"/>
      <c r="E222" s="299"/>
      <c r="F222" s="329"/>
      <c r="G222" s="9" t="s">
        <v>109</v>
      </c>
      <c r="H222" s="11">
        <v>10</v>
      </c>
      <c r="I222" s="9" t="s">
        <v>58</v>
      </c>
    </row>
    <row r="223" spans="2:9">
      <c r="B223" s="101" t="s">
        <v>131</v>
      </c>
      <c r="C223" s="13" t="s">
        <v>124</v>
      </c>
      <c r="D223" s="13">
        <v>1</v>
      </c>
      <c r="E223" s="9" t="s">
        <v>25</v>
      </c>
      <c r="F223" s="33">
        <v>6083.5641188199916</v>
      </c>
      <c r="G223" s="9" t="s">
        <v>109</v>
      </c>
      <c r="H223" s="11">
        <v>30</v>
      </c>
      <c r="I223" s="9" t="s">
        <v>58</v>
      </c>
    </row>
    <row r="224" spans="2:9">
      <c r="B224" s="304" t="s">
        <v>135</v>
      </c>
      <c r="C224" s="304" t="s">
        <v>124</v>
      </c>
      <c r="D224" s="304">
        <v>1</v>
      </c>
      <c r="E224" s="276" t="s">
        <v>25</v>
      </c>
      <c r="F224" s="327">
        <v>96893.677305000005</v>
      </c>
      <c r="G224" s="9" t="s">
        <v>585</v>
      </c>
      <c r="H224" s="11" t="s">
        <v>1334</v>
      </c>
      <c r="I224" s="9"/>
    </row>
    <row r="225" spans="2:9">
      <c r="B225" s="305"/>
      <c r="C225" s="305"/>
      <c r="D225" s="305"/>
      <c r="E225" s="277"/>
      <c r="F225" s="329"/>
      <c r="G225" s="9" t="s">
        <v>79</v>
      </c>
      <c r="H225">
        <v>538</v>
      </c>
      <c r="I225" s="9" t="s">
        <v>80</v>
      </c>
    </row>
    <row r="226" spans="2:9">
      <c r="B226" s="101" t="s">
        <v>140</v>
      </c>
      <c r="C226" s="13" t="s">
        <v>124</v>
      </c>
      <c r="D226" s="13">
        <v>1</v>
      </c>
      <c r="E226" s="9" t="s">
        <v>25</v>
      </c>
      <c r="F226" s="33">
        <v>13643.042581</v>
      </c>
      <c r="G226" s="9"/>
      <c r="H226" s="11"/>
      <c r="I226" s="9"/>
    </row>
    <row r="228" spans="2:9" ht="15" thickBot="1">
      <c r="E228" s="15" t="s">
        <v>164</v>
      </c>
      <c r="F228" s="257">
        <v>1325859.8700000001</v>
      </c>
      <c r="G228" s="257"/>
    </row>
    <row r="229" spans="2:9">
      <c r="E229" s="1"/>
      <c r="F229" s="257"/>
    </row>
    <row r="230" spans="2:9">
      <c r="E230" s="258" t="s">
        <v>1031</v>
      </c>
      <c r="F230" s="257">
        <v>3019</v>
      </c>
    </row>
    <row r="231" spans="2:9">
      <c r="E231" s="258" t="s">
        <v>1032</v>
      </c>
      <c r="F231" s="257">
        <v>76410.53</v>
      </c>
    </row>
    <row r="232" spans="2:9">
      <c r="E232" s="258" t="s">
        <v>1335</v>
      </c>
      <c r="F232" s="257">
        <v>265864.2</v>
      </c>
    </row>
    <row r="233" spans="2:9">
      <c r="E233" s="20"/>
      <c r="F233" s="257"/>
    </row>
    <row r="234" spans="2:9">
      <c r="E234" s="1" t="s">
        <v>174</v>
      </c>
      <c r="F234" s="257">
        <v>451044.36</v>
      </c>
    </row>
    <row r="235" spans="2:9">
      <c r="E235" s="1"/>
      <c r="F235" s="257"/>
    </row>
    <row r="236" spans="2:9">
      <c r="E236" s="258" t="s">
        <v>1035</v>
      </c>
      <c r="F236" s="257">
        <v>2122197.9500000002</v>
      </c>
    </row>
    <row r="238" spans="2:9" ht="18.5">
      <c r="B238" s="86" t="s">
        <v>11</v>
      </c>
      <c r="C238" s="107" t="s">
        <v>1346</v>
      </c>
    </row>
    <row r="239" spans="2:9" ht="18.5">
      <c r="B239" s="86" t="s">
        <v>13</v>
      </c>
      <c r="C239" t="s">
        <v>1347</v>
      </c>
    </row>
    <row r="242" spans="2:9">
      <c r="B242" s="29" t="s">
        <v>15</v>
      </c>
      <c r="C242" s="29" t="s">
        <v>16</v>
      </c>
      <c r="D242" s="30" t="s">
        <v>17</v>
      </c>
      <c r="E242" s="30" t="s">
        <v>180</v>
      </c>
      <c r="F242" s="31" t="s">
        <v>181</v>
      </c>
      <c r="G242" s="32" t="s">
        <v>20</v>
      </c>
      <c r="H242" s="30" t="s">
        <v>182</v>
      </c>
      <c r="I242" s="32" t="s">
        <v>557</v>
      </c>
    </row>
    <row r="243" spans="2:9">
      <c r="B243" s="304" t="s">
        <v>1325</v>
      </c>
      <c r="C243" s="304" t="s">
        <v>1326</v>
      </c>
      <c r="D243" s="304">
        <v>1</v>
      </c>
      <c r="E243" s="276" t="s">
        <v>25</v>
      </c>
      <c r="F243" s="397">
        <v>12229.84629606982</v>
      </c>
      <c r="G243" s="9" t="s">
        <v>79</v>
      </c>
      <c r="H243" s="11">
        <v>5</v>
      </c>
      <c r="I243" s="9" t="s">
        <v>80</v>
      </c>
    </row>
    <row r="244" spans="2:9">
      <c r="B244" s="305"/>
      <c r="C244" s="305"/>
      <c r="D244" s="305"/>
      <c r="E244" s="299"/>
      <c r="F244" s="398"/>
      <c r="G244" s="9" t="s">
        <v>68</v>
      </c>
      <c r="H244" s="11">
        <v>150</v>
      </c>
      <c r="I244" s="9" t="s">
        <v>69</v>
      </c>
    </row>
    <row r="245" spans="2:9">
      <c r="B245" s="306"/>
      <c r="C245" s="306"/>
      <c r="D245" s="306"/>
      <c r="E245" s="277"/>
      <c r="F245" s="399"/>
      <c r="G245" s="9" t="s">
        <v>1327</v>
      </c>
      <c r="H245" s="11" t="s">
        <v>1328</v>
      </c>
      <c r="I245" s="9"/>
    </row>
    <row r="246" spans="2:9">
      <c r="B246" s="304" t="s">
        <v>84</v>
      </c>
      <c r="C246" s="304" t="s">
        <v>1107</v>
      </c>
      <c r="D246" s="304">
        <v>1</v>
      </c>
      <c r="E246" s="276" t="s">
        <v>25</v>
      </c>
      <c r="F246" s="397">
        <v>6254.4000000000005</v>
      </c>
      <c r="G246" s="9" t="s">
        <v>79</v>
      </c>
      <c r="H246" s="11">
        <v>15</v>
      </c>
      <c r="I246" s="9" t="s">
        <v>80</v>
      </c>
    </row>
    <row r="247" spans="2:9">
      <c r="B247" s="305"/>
      <c r="C247" s="305"/>
      <c r="D247" s="305"/>
      <c r="E247" s="299"/>
      <c r="F247" s="398"/>
      <c r="G247" s="9" t="s">
        <v>383</v>
      </c>
      <c r="H247" s="11" t="s">
        <v>811</v>
      </c>
      <c r="I247" s="9"/>
    </row>
    <row r="248" spans="2:9">
      <c r="B248" s="306"/>
      <c r="C248" s="306"/>
      <c r="D248" s="306"/>
      <c r="E248" s="277"/>
      <c r="F248" s="399"/>
      <c r="G248" s="9" t="s">
        <v>68</v>
      </c>
      <c r="H248" s="11">
        <v>150</v>
      </c>
      <c r="I248" s="9" t="s">
        <v>69</v>
      </c>
    </row>
    <row r="249" spans="2:9">
      <c r="B249" s="304" t="s">
        <v>188</v>
      </c>
      <c r="C249" s="304" t="s">
        <v>825</v>
      </c>
      <c r="D249" s="304">
        <v>1</v>
      </c>
      <c r="E249" s="276" t="s">
        <v>25</v>
      </c>
      <c r="F249" s="350">
        <v>340988.31528855965</v>
      </c>
      <c r="G249" s="9" t="s">
        <v>79</v>
      </c>
      <c r="H249" s="11">
        <v>500</v>
      </c>
      <c r="I249" s="9" t="s">
        <v>80</v>
      </c>
    </row>
    <row r="250" spans="2:9">
      <c r="B250" s="305"/>
      <c r="C250" s="305"/>
      <c r="D250" s="305"/>
      <c r="E250" s="299"/>
      <c r="F250" s="396"/>
      <c r="G250" s="9" t="s">
        <v>383</v>
      </c>
      <c r="H250" s="11" t="s">
        <v>384</v>
      </c>
      <c r="I250" s="9"/>
    </row>
    <row r="251" spans="2:9">
      <c r="B251" s="305"/>
      <c r="C251" s="305"/>
      <c r="D251" s="305"/>
      <c r="E251" s="299"/>
      <c r="F251" s="396"/>
      <c r="G251" s="9" t="s">
        <v>1329</v>
      </c>
      <c r="H251" s="11" t="s">
        <v>1330</v>
      </c>
      <c r="I251" s="9"/>
    </row>
    <row r="252" spans="2:9">
      <c r="B252" s="306"/>
      <c r="C252" s="306"/>
      <c r="D252" s="306"/>
      <c r="E252" s="277"/>
      <c r="F252" s="396"/>
      <c r="G252" s="9" t="s">
        <v>68</v>
      </c>
      <c r="H252" s="11">
        <v>150</v>
      </c>
      <c r="I252" s="9" t="s">
        <v>69</v>
      </c>
    </row>
    <row r="253" spans="2:9">
      <c r="B253" s="101" t="s">
        <v>112</v>
      </c>
      <c r="C253" s="13" t="s">
        <v>146</v>
      </c>
      <c r="D253" s="13">
        <v>1</v>
      </c>
      <c r="E253" s="9" t="s">
        <v>25</v>
      </c>
      <c r="F253" s="33">
        <v>7268.5162820000005</v>
      </c>
      <c r="G253" s="9" t="s">
        <v>417</v>
      </c>
      <c r="H253" s="11">
        <v>1</v>
      </c>
      <c r="I253" s="9" t="s">
        <v>38</v>
      </c>
    </row>
    <row r="254" spans="2:9">
      <c r="B254" s="101" t="s">
        <v>28</v>
      </c>
      <c r="C254" s="13" t="s">
        <v>24</v>
      </c>
      <c r="D254" s="13">
        <v>1</v>
      </c>
      <c r="E254" s="9" t="s">
        <v>25</v>
      </c>
      <c r="F254" s="33">
        <v>36326.032360149824</v>
      </c>
      <c r="G254" s="9" t="s">
        <v>603</v>
      </c>
      <c r="H254" s="11">
        <v>8</v>
      </c>
      <c r="I254" s="9" t="s">
        <v>27</v>
      </c>
    </row>
    <row r="255" spans="2:9">
      <c r="B255" s="101" t="s">
        <v>23</v>
      </c>
      <c r="C255" s="13" t="s">
        <v>24</v>
      </c>
      <c r="D255" s="13">
        <v>1</v>
      </c>
      <c r="E255" s="9" t="s">
        <v>25</v>
      </c>
      <c r="F255" s="33">
        <v>64893</v>
      </c>
      <c r="G255" s="9" t="s">
        <v>603</v>
      </c>
      <c r="H255" s="11">
        <v>8</v>
      </c>
      <c r="I255" s="9" t="s">
        <v>27</v>
      </c>
    </row>
    <row r="256" spans="2:9">
      <c r="B256" s="304" t="s">
        <v>1331</v>
      </c>
      <c r="C256" s="304" t="s">
        <v>1004</v>
      </c>
      <c r="D256" s="304">
        <v>1</v>
      </c>
      <c r="E256" s="276" t="s">
        <v>25</v>
      </c>
      <c r="F256" s="327">
        <v>831989.62399999995</v>
      </c>
      <c r="G256" s="9" t="s">
        <v>109</v>
      </c>
      <c r="H256">
        <v>22176</v>
      </c>
      <c r="I256" s="9" t="s">
        <v>58</v>
      </c>
    </row>
    <row r="257" spans="2:9">
      <c r="B257" s="305"/>
      <c r="C257" s="305"/>
      <c r="D257" s="305"/>
      <c r="E257" s="299"/>
      <c r="F257" s="329"/>
      <c r="G257" s="9" t="s">
        <v>1332</v>
      </c>
      <c r="H257" s="11" t="s">
        <v>1333</v>
      </c>
      <c r="I257" s="9"/>
    </row>
    <row r="258" spans="2:9">
      <c r="B258" s="101" t="s">
        <v>219</v>
      </c>
      <c r="C258" s="13" t="s">
        <v>1326</v>
      </c>
      <c r="D258" s="13">
        <v>1</v>
      </c>
      <c r="E258" s="9" t="s">
        <v>25</v>
      </c>
      <c r="F258" s="33">
        <v>4842.3940760000005</v>
      </c>
      <c r="G258" s="9" t="s">
        <v>68</v>
      </c>
      <c r="H258" s="11">
        <v>150</v>
      </c>
      <c r="I258" s="9" t="s">
        <v>69</v>
      </c>
    </row>
    <row r="259" spans="2:9">
      <c r="B259" s="304" t="s">
        <v>127</v>
      </c>
      <c r="C259" s="304" t="s">
        <v>124</v>
      </c>
      <c r="D259" s="304">
        <v>1</v>
      </c>
      <c r="E259" s="276" t="s">
        <v>25</v>
      </c>
      <c r="F259" s="327">
        <v>30988.461033251941</v>
      </c>
      <c r="G259" s="9" t="s">
        <v>585</v>
      </c>
      <c r="H259" s="11" t="s">
        <v>841</v>
      </c>
      <c r="I259" s="9"/>
    </row>
    <row r="260" spans="2:9">
      <c r="B260" s="305"/>
      <c r="C260" s="305"/>
      <c r="D260" s="305"/>
      <c r="E260" s="299"/>
      <c r="F260" s="329"/>
      <c r="G260" s="9" t="s">
        <v>109</v>
      </c>
      <c r="H260" s="11">
        <v>10</v>
      </c>
      <c r="I260" s="9" t="s">
        <v>58</v>
      </c>
    </row>
    <row r="261" spans="2:9">
      <c r="B261" s="101" t="s">
        <v>131</v>
      </c>
      <c r="C261" s="13" t="s">
        <v>124</v>
      </c>
      <c r="D261" s="13">
        <v>1</v>
      </c>
      <c r="E261" s="9" t="s">
        <v>25</v>
      </c>
      <c r="F261" s="33">
        <v>6083.5641188199916</v>
      </c>
      <c r="G261" s="9" t="s">
        <v>109</v>
      </c>
      <c r="H261" s="11">
        <v>30</v>
      </c>
      <c r="I261" s="9" t="s">
        <v>58</v>
      </c>
    </row>
    <row r="262" spans="2:9">
      <c r="B262" s="304" t="s">
        <v>135</v>
      </c>
      <c r="C262" s="304" t="s">
        <v>124</v>
      </c>
      <c r="D262" s="304">
        <v>1</v>
      </c>
      <c r="E262" s="276" t="s">
        <v>25</v>
      </c>
      <c r="F262" s="327">
        <v>107017.291075</v>
      </c>
      <c r="G262" s="9" t="s">
        <v>585</v>
      </c>
      <c r="H262" s="11" t="s">
        <v>1334</v>
      </c>
      <c r="I262" s="9"/>
    </row>
    <row r="263" spans="2:9">
      <c r="B263" s="305"/>
      <c r="C263" s="305"/>
      <c r="D263" s="305"/>
      <c r="E263" s="277"/>
      <c r="F263" s="329"/>
      <c r="G263" s="9" t="s">
        <v>79</v>
      </c>
      <c r="H263">
        <v>596</v>
      </c>
      <c r="I263" s="9" t="s">
        <v>80</v>
      </c>
    </row>
    <row r="264" spans="2:9">
      <c r="B264" s="101" t="s">
        <v>140</v>
      </c>
      <c r="C264" s="13" t="s">
        <v>124</v>
      </c>
      <c r="D264" s="13">
        <v>1</v>
      </c>
      <c r="E264" s="9" t="s">
        <v>25</v>
      </c>
      <c r="F264" s="33">
        <v>13643.042581</v>
      </c>
      <c r="G264" s="9"/>
      <c r="H264" s="11"/>
      <c r="I264" s="9"/>
    </row>
    <row r="266" spans="2:9" ht="15" thickBot="1">
      <c r="E266" s="15" t="s">
        <v>164</v>
      </c>
      <c r="F266" s="257">
        <v>1462524.49</v>
      </c>
      <c r="G266" s="257"/>
    </row>
    <row r="267" spans="2:9">
      <c r="E267" s="1"/>
      <c r="F267" s="257"/>
    </row>
    <row r="268" spans="2:9">
      <c r="E268" s="258" t="s">
        <v>1031</v>
      </c>
      <c r="F268" s="257">
        <v>9903.1</v>
      </c>
    </row>
    <row r="269" spans="2:9">
      <c r="E269" s="258" t="s">
        <v>1032</v>
      </c>
      <c r="F269" s="257">
        <v>84664.59</v>
      </c>
    </row>
    <row r="270" spans="2:9">
      <c r="E270" s="258" t="s">
        <v>1335</v>
      </c>
      <c r="F270" s="257">
        <v>308944.87</v>
      </c>
    </row>
    <row r="271" spans="2:9">
      <c r="E271" s="20"/>
      <c r="F271" s="257"/>
    </row>
    <row r="272" spans="2:9">
      <c r="E272" s="1" t="s">
        <v>174</v>
      </c>
      <c r="F272" s="257">
        <v>503643.4</v>
      </c>
    </row>
    <row r="273" spans="2:9">
      <c r="E273" s="1"/>
      <c r="F273" s="257"/>
    </row>
    <row r="274" spans="2:9">
      <c r="E274" s="258" t="s">
        <v>1035</v>
      </c>
      <c r="F274" s="257">
        <v>2369680.44</v>
      </c>
    </row>
    <row r="277" spans="2:9" ht="18.5">
      <c r="B277" s="86" t="s">
        <v>11</v>
      </c>
      <c r="C277" s="107" t="s">
        <v>1348</v>
      </c>
    </row>
    <row r="278" spans="2:9" ht="18.5">
      <c r="B278" s="86" t="s">
        <v>13</v>
      </c>
      <c r="C278" t="s">
        <v>1349</v>
      </c>
    </row>
    <row r="281" spans="2:9">
      <c r="B281" s="29" t="s">
        <v>15</v>
      </c>
      <c r="C281" s="29" t="s">
        <v>16</v>
      </c>
      <c r="D281" s="30" t="s">
        <v>17</v>
      </c>
      <c r="E281" s="30" t="s">
        <v>180</v>
      </c>
      <c r="F281" s="31" t="s">
        <v>181</v>
      </c>
      <c r="G281" s="32" t="s">
        <v>20</v>
      </c>
      <c r="H281" s="30" t="s">
        <v>182</v>
      </c>
      <c r="I281" s="32" t="s">
        <v>557</v>
      </c>
    </row>
    <row r="282" spans="2:9">
      <c r="B282" s="304" t="s">
        <v>1325</v>
      </c>
      <c r="C282" s="304" t="s">
        <v>1326</v>
      </c>
      <c r="D282" s="304">
        <v>1</v>
      </c>
      <c r="E282" s="276" t="s">
        <v>25</v>
      </c>
      <c r="F282" s="397">
        <v>12229.84629606982</v>
      </c>
      <c r="G282" s="9" t="s">
        <v>79</v>
      </c>
      <c r="H282" s="11">
        <v>5</v>
      </c>
      <c r="I282" s="9" t="s">
        <v>80</v>
      </c>
    </row>
    <row r="283" spans="2:9">
      <c r="B283" s="305"/>
      <c r="C283" s="305"/>
      <c r="D283" s="305"/>
      <c r="E283" s="299"/>
      <c r="F283" s="398"/>
      <c r="G283" s="9" t="s">
        <v>68</v>
      </c>
      <c r="H283" s="11">
        <v>150</v>
      </c>
      <c r="I283" s="9" t="s">
        <v>69</v>
      </c>
    </row>
    <row r="284" spans="2:9">
      <c r="B284" s="306"/>
      <c r="C284" s="306"/>
      <c r="D284" s="306"/>
      <c r="E284" s="277"/>
      <c r="F284" s="399"/>
      <c r="G284" s="9" t="s">
        <v>1327</v>
      </c>
      <c r="H284" s="11" t="s">
        <v>1328</v>
      </c>
      <c r="I284" s="9"/>
    </row>
    <row r="285" spans="2:9">
      <c r="B285" s="304" t="s">
        <v>84</v>
      </c>
      <c r="C285" s="304" t="s">
        <v>1107</v>
      </c>
      <c r="D285" s="304">
        <v>1</v>
      </c>
      <c r="E285" s="276" t="s">
        <v>25</v>
      </c>
      <c r="F285" s="397">
        <v>6254.4000000000005</v>
      </c>
      <c r="G285" s="9" t="s">
        <v>79</v>
      </c>
      <c r="H285" s="11">
        <v>15</v>
      </c>
      <c r="I285" s="9" t="s">
        <v>80</v>
      </c>
    </row>
    <row r="286" spans="2:9">
      <c r="B286" s="305"/>
      <c r="C286" s="305"/>
      <c r="D286" s="305"/>
      <c r="E286" s="299"/>
      <c r="F286" s="398"/>
      <c r="G286" s="9" t="s">
        <v>383</v>
      </c>
      <c r="H286" s="11" t="s">
        <v>811</v>
      </c>
      <c r="I286" s="9"/>
    </row>
    <row r="287" spans="2:9">
      <c r="B287" s="306"/>
      <c r="C287" s="306"/>
      <c r="D287" s="306"/>
      <c r="E287" s="277"/>
      <c r="F287" s="399"/>
      <c r="G287" s="9" t="s">
        <v>68</v>
      </c>
      <c r="H287" s="11">
        <v>150</v>
      </c>
      <c r="I287" s="9" t="s">
        <v>69</v>
      </c>
    </row>
    <row r="288" spans="2:9">
      <c r="B288" s="304" t="s">
        <v>188</v>
      </c>
      <c r="C288" s="304" t="s">
        <v>825</v>
      </c>
      <c r="D288" s="304">
        <v>1</v>
      </c>
      <c r="E288" s="276" t="s">
        <v>25</v>
      </c>
      <c r="F288" s="350">
        <v>340988.31528855965</v>
      </c>
      <c r="G288" s="9" t="s">
        <v>79</v>
      </c>
      <c r="H288" s="11">
        <v>500</v>
      </c>
      <c r="I288" s="9" t="s">
        <v>80</v>
      </c>
    </row>
    <row r="289" spans="2:9">
      <c r="B289" s="305"/>
      <c r="C289" s="305"/>
      <c r="D289" s="305"/>
      <c r="E289" s="299"/>
      <c r="F289" s="396"/>
      <c r="G289" s="9" t="s">
        <v>383</v>
      </c>
      <c r="H289" s="11" t="s">
        <v>384</v>
      </c>
      <c r="I289" s="9"/>
    </row>
    <row r="290" spans="2:9">
      <c r="B290" s="305"/>
      <c r="C290" s="305"/>
      <c r="D290" s="305"/>
      <c r="E290" s="299"/>
      <c r="F290" s="396"/>
      <c r="G290" s="9" t="s">
        <v>1329</v>
      </c>
      <c r="H290" s="11" t="s">
        <v>1330</v>
      </c>
      <c r="I290" s="9"/>
    </row>
    <row r="291" spans="2:9">
      <c r="B291" s="306"/>
      <c r="C291" s="306"/>
      <c r="D291" s="306"/>
      <c r="E291" s="277"/>
      <c r="F291" s="396"/>
      <c r="G291" s="9" t="s">
        <v>68</v>
      </c>
      <c r="H291" s="11">
        <v>150</v>
      </c>
      <c r="I291" s="9" t="s">
        <v>69</v>
      </c>
    </row>
    <row r="292" spans="2:9">
      <c r="B292" s="101" t="s">
        <v>112</v>
      </c>
      <c r="C292" s="13" t="s">
        <v>146</v>
      </c>
      <c r="D292" s="13">
        <v>1</v>
      </c>
      <c r="E292" s="9" t="s">
        <v>25</v>
      </c>
      <c r="F292" s="33">
        <v>7268.5162820000005</v>
      </c>
      <c r="G292" s="9" t="s">
        <v>417</v>
      </c>
      <c r="H292" s="11">
        <v>1</v>
      </c>
      <c r="I292" s="9" t="s">
        <v>38</v>
      </c>
    </row>
    <row r="293" spans="2:9">
      <c r="B293" s="101" t="s">
        <v>28</v>
      </c>
      <c r="C293" s="13" t="s">
        <v>24</v>
      </c>
      <c r="D293" s="13">
        <v>1</v>
      </c>
      <c r="E293" s="9" t="s">
        <v>25</v>
      </c>
      <c r="F293" s="33">
        <v>36326.032360149824</v>
      </c>
      <c r="G293" s="9" t="s">
        <v>603</v>
      </c>
      <c r="H293" s="11">
        <v>8</v>
      </c>
      <c r="I293" s="9" t="s">
        <v>27</v>
      </c>
    </row>
    <row r="294" spans="2:9">
      <c r="B294" s="101" t="s">
        <v>23</v>
      </c>
      <c r="C294" s="13" t="s">
        <v>24</v>
      </c>
      <c r="D294" s="13">
        <v>1</v>
      </c>
      <c r="E294" s="9" t="s">
        <v>25</v>
      </c>
      <c r="F294" s="33">
        <v>64893</v>
      </c>
      <c r="G294" s="9" t="s">
        <v>603</v>
      </c>
      <c r="H294" s="11">
        <v>8</v>
      </c>
      <c r="I294" s="9" t="s">
        <v>27</v>
      </c>
    </row>
    <row r="295" spans="2:9">
      <c r="B295" s="304" t="s">
        <v>1331</v>
      </c>
      <c r="C295" s="304" t="s">
        <v>1004</v>
      </c>
      <c r="D295" s="304">
        <v>2</v>
      </c>
      <c r="E295" s="276" t="s">
        <v>25</v>
      </c>
      <c r="F295" s="327">
        <v>1186388.9920000001</v>
      </c>
      <c r="G295" s="9" t="s">
        <v>109</v>
      </c>
      <c r="H295">
        <v>14454</v>
      </c>
      <c r="I295" s="9" t="s">
        <v>58</v>
      </c>
    </row>
    <row r="296" spans="2:9">
      <c r="B296" s="305"/>
      <c r="C296" s="305"/>
      <c r="D296" s="305"/>
      <c r="E296" s="299"/>
      <c r="F296" s="329"/>
      <c r="G296" s="9" t="s">
        <v>1332</v>
      </c>
      <c r="H296" s="11" t="s">
        <v>1333</v>
      </c>
      <c r="I296" s="9"/>
    </row>
    <row r="297" spans="2:9">
      <c r="B297" s="101" t="s">
        <v>219</v>
      </c>
      <c r="C297" s="13" t="s">
        <v>1326</v>
      </c>
      <c r="D297" s="13">
        <v>1</v>
      </c>
      <c r="E297" s="9" t="s">
        <v>25</v>
      </c>
      <c r="F297" s="33">
        <v>4842.3940760000005</v>
      </c>
      <c r="G297" s="9" t="s">
        <v>68</v>
      </c>
      <c r="H297" s="11">
        <v>150</v>
      </c>
      <c r="I297" s="9" t="s">
        <v>69</v>
      </c>
    </row>
    <row r="298" spans="2:9">
      <c r="B298" s="304" t="s">
        <v>127</v>
      </c>
      <c r="C298" s="304" t="s">
        <v>124</v>
      </c>
      <c r="D298" s="304">
        <v>1</v>
      </c>
      <c r="E298" s="276" t="s">
        <v>25</v>
      </c>
      <c r="F298" s="327">
        <v>30988.461033251941</v>
      </c>
      <c r="G298" s="9" t="s">
        <v>585</v>
      </c>
      <c r="H298" s="11" t="s">
        <v>841</v>
      </c>
      <c r="I298" s="9"/>
    </row>
    <row r="299" spans="2:9">
      <c r="B299" s="305"/>
      <c r="C299" s="305"/>
      <c r="D299" s="305"/>
      <c r="E299" s="299"/>
      <c r="F299" s="329"/>
      <c r="G299" s="9" t="s">
        <v>109</v>
      </c>
      <c r="H299" s="11">
        <v>10</v>
      </c>
      <c r="I299" s="9" t="s">
        <v>58</v>
      </c>
    </row>
    <row r="300" spans="2:9">
      <c r="B300" s="101" t="s">
        <v>131</v>
      </c>
      <c r="C300" s="13" t="s">
        <v>124</v>
      </c>
      <c r="D300" s="13">
        <v>1</v>
      </c>
      <c r="E300" s="9" t="s">
        <v>25</v>
      </c>
      <c r="F300" s="33">
        <v>6083.5641188199916</v>
      </c>
      <c r="G300" s="9" t="s">
        <v>109</v>
      </c>
      <c r="H300" s="11">
        <v>30</v>
      </c>
      <c r="I300" s="9" t="s">
        <v>58</v>
      </c>
    </row>
    <row r="301" spans="2:9">
      <c r="B301" s="304" t="s">
        <v>135</v>
      </c>
      <c r="C301" s="304" t="s">
        <v>124</v>
      </c>
      <c r="D301" s="304">
        <v>1</v>
      </c>
      <c r="E301" s="276" t="s">
        <v>25</v>
      </c>
      <c r="F301" s="327">
        <v>121679.076535</v>
      </c>
      <c r="G301" s="9" t="s">
        <v>585</v>
      </c>
      <c r="H301" s="11" t="s">
        <v>1334</v>
      </c>
      <c r="I301" s="9"/>
    </row>
    <row r="302" spans="2:9">
      <c r="B302" s="305"/>
      <c r="C302" s="305"/>
      <c r="D302" s="305"/>
      <c r="E302" s="277"/>
      <c r="F302" s="329"/>
      <c r="G302" s="9" t="s">
        <v>79</v>
      </c>
      <c r="H302">
        <v>680</v>
      </c>
      <c r="I302" s="9" t="s">
        <v>80</v>
      </c>
    </row>
    <row r="303" spans="2:9">
      <c r="B303" s="101" t="s">
        <v>140</v>
      </c>
      <c r="C303" s="13" t="s">
        <v>124</v>
      </c>
      <c r="D303" s="13">
        <v>1</v>
      </c>
      <c r="E303" s="9" t="s">
        <v>25</v>
      </c>
      <c r="F303" s="33">
        <v>13643.042581</v>
      </c>
      <c r="G303" s="9"/>
      <c r="H303" s="11"/>
      <c r="I303" s="9"/>
    </row>
    <row r="305" spans="2:9" ht="15" thickBot="1">
      <c r="E305" s="15" t="s">
        <v>164</v>
      </c>
      <c r="F305" s="257">
        <v>1831585.64</v>
      </c>
      <c r="G305" s="257"/>
    </row>
    <row r="306" spans="2:9">
      <c r="E306" s="1"/>
      <c r="F306" s="257"/>
    </row>
    <row r="307" spans="2:9">
      <c r="E307" s="258" t="s">
        <v>1031</v>
      </c>
      <c r="F307" s="257">
        <v>3019</v>
      </c>
    </row>
    <row r="308" spans="2:9">
      <c r="E308" s="258" t="s">
        <v>1032</v>
      </c>
      <c r="F308" s="257">
        <v>105489.77</v>
      </c>
    </row>
    <row r="309" spans="2:9">
      <c r="E309" s="258" t="s">
        <v>1335</v>
      </c>
      <c r="F309" s="257">
        <v>395116.81</v>
      </c>
    </row>
    <row r="310" spans="2:9">
      <c r="E310" s="20"/>
      <c r="F310" s="257"/>
    </row>
    <row r="311" spans="2:9">
      <c r="E311" s="258" t="s">
        <v>174</v>
      </c>
      <c r="F311" s="257">
        <v>630273.51</v>
      </c>
    </row>
    <row r="312" spans="2:9">
      <c r="E312" s="1"/>
      <c r="F312" s="257"/>
    </row>
    <row r="313" spans="2:9">
      <c r="E313" s="258" t="s">
        <v>1035</v>
      </c>
      <c r="F313" s="257">
        <v>2965484.72</v>
      </c>
    </row>
    <row r="315" spans="2:9" ht="18.5">
      <c r="B315" s="86" t="s">
        <v>11</v>
      </c>
      <c r="C315" s="107" t="s">
        <v>1350</v>
      </c>
      <c r="H315" s="2"/>
    </row>
    <row r="316" spans="2:9" ht="18.5">
      <c r="B316" s="86" t="s">
        <v>13</v>
      </c>
      <c r="C316" t="s">
        <v>1351</v>
      </c>
      <c r="H316" s="2"/>
    </row>
    <row r="317" spans="2:9">
      <c r="H317" s="2"/>
    </row>
    <row r="318" spans="2:9">
      <c r="H318" s="2"/>
    </row>
    <row r="319" spans="2:9">
      <c r="B319" s="29" t="s">
        <v>15</v>
      </c>
      <c r="C319" s="29" t="s">
        <v>16</v>
      </c>
      <c r="D319" s="30" t="s">
        <v>17</v>
      </c>
      <c r="E319" s="30" t="s">
        <v>180</v>
      </c>
      <c r="F319" s="31" t="s">
        <v>181</v>
      </c>
      <c r="G319" s="32" t="s">
        <v>20</v>
      </c>
      <c r="H319" s="30" t="s">
        <v>182</v>
      </c>
      <c r="I319" s="32" t="s">
        <v>557</v>
      </c>
    </row>
    <row r="320" spans="2:9">
      <c r="B320" s="304" t="s">
        <v>1325</v>
      </c>
      <c r="C320" s="304" t="s">
        <v>1326</v>
      </c>
      <c r="D320" s="304">
        <v>1</v>
      </c>
      <c r="E320" s="276" t="s">
        <v>25</v>
      </c>
      <c r="F320" s="280">
        <v>12229.84629606982</v>
      </c>
      <c r="G320" s="9" t="s">
        <v>79</v>
      </c>
      <c r="H320" s="11">
        <v>5</v>
      </c>
      <c r="I320" s="9" t="s">
        <v>80</v>
      </c>
    </row>
    <row r="321" spans="2:9">
      <c r="B321" s="305"/>
      <c r="C321" s="305"/>
      <c r="D321" s="305"/>
      <c r="E321" s="299"/>
      <c r="F321" s="307"/>
      <c r="G321" s="9" t="s">
        <v>68</v>
      </c>
      <c r="H321" s="11">
        <v>150</v>
      </c>
      <c r="I321" s="9" t="s">
        <v>69</v>
      </c>
    </row>
    <row r="322" spans="2:9">
      <c r="B322" s="306"/>
      <c r="C322" s="306"/>
      <c r="D322" s="306"/>
      <c r="E322" s="277"/>
      <c r="F322" s="281"/>
      <c r="G322" s="9" t="s">
        <v>1327</v>
      </c>
      <c r="H322" s="11" t="s">
        <v>1328</v>
      </c>
      <c r="I322" s="9"/>
    </row>
    <row r="323" spans="2:9">
      <c r="B323" s="304" t="s">
        <v>84</v>
      </c>
      <c r="C323" s="304" t="s">
        <v>1107</v>
      </c>
      <c r="D323" s="304">
        <v>1</v>
      </c>
      <c r="E323" s="276" t="s">
        <v>25</v>
      </c>
      <c r="F323" s="280">
        <v>6254.4000000000005</v>
      </c>
      <c r="G323" s="9" t="s">
        <v>79</v>
      </c>
      <c r="H323" s="11">
        <v>15</v>
      </c>
      <c r="I323" s="9" t="s">
        <v>80</v>
      </c>
    </row>
    <row r="324" spans="2:9">
      <c r="B324" s="305"/>
      <c r="C324" s="305"/>
      <c r="D324" s="305"/>
      <c r="E324" s="299"/>
      <c r="F324" s="307"/>
      <c r="G324" s="9" t="s">
        <v>383</v>
      </c>
      <c r="H324" s="11" t="s">
        <v>811</v>
      </c>
      <c r="I324" s="9"/>
    </row>
    <row r="325" spans="2:9">
      <c r="B325" s="306"/>
      <c r="C325" s="306"/>
      <c r="D325" s="306"/>
      <c r="E325" s="277"/>
      <c r="F325" s="281"/>
      <c r="G325" s="9" t="s">
        <v>68</v>
      </c>
      <c r="H325" s="11">
        <v>150</v>
      </c>
      <c r="I325" s="9" t="s">
        <v>69</v>
      </c>
    </row>
    <row r="326" spans="2:9">
      <c r="B326" s="304" t="s">
        <v>188</v>
      </c>
      <c r="C326" s="304" t="s">
        <v>825</v>
      </c>
      <c r="D326" s="304">
        <v>1</v>
      </c>
      <c r="E326" s="276" t="s">
        <v>25</v>
      </c>
      <c r="F326" s="280">
        <v>340988.31528855965</v>
      </c>
      <c r="G326" s="9" t="s">
        <v>79</v>
      </c>
      <c r="H326" s="11">
        <v>500</v>
      </c>
      <c r="I326" s="9" t="s">
        <v>80</v>
      </c>
    </row>
    <row r="327" spans="2:9">
      <c r="B327" s="305"/>
      <c r="C327" s="305"/>
      <c r="D327" s="305"/>
      <c r="E327" s="299"/>
      <c r="F327" s="307"/>
      <c r="G327" s="9" t="s">
        <v>383</v>
      </c>
      <c r="H327" s="11" t="s">
        <v>384</v>
      </c>
      <c r="I327" s="9"/>
    </row>
    <row r="328" spans="2:9">
      <c r="B328" s="305"/>
      <c r="C328" s="305"/>
      <c r="D328" s="305"/>
      <c r="E328" s="299"/>
      <c r="F328" s="307"/>
      <c r="G328" s="9" t="s">
        <v>1329</v>
      </c>
      <c r="H328" s="11" t="s">
        <v>1330</v>
      </c>
      <c r="I328" s="9"/>
    </row>
    <row r="329" spans="2:9">
      <c r="B329" s="306"/>
      <c r="C329" s="306"/>
      <c r="D329" s="306"/>
      <c r="E329" s="277"/>
      <c r="F329" s="281"/>
      <c r="G329" s="9" t="s">
        <v>68</v>
      </c>
      <c r="H329" s="11">
        <v>150</v>
      </c>
      <c r="I329" s="9" t="s">
        <v>69</v>
      </c>
    </row>
    <row r="330" spans="2:9">
      <c r="B330" s="101" t="s">
        <v>112</v>
      </c>
      <c r="C330" s="13" t="s">
        <v>146</v>
      </c>
      <c r="D330" s="13">
        <v>1</v>
      </c>
      <c r="E330" s="9" t="s">
        <v>25</v>
      </c>
      <c r="F330" s="49">
        <v>7268.5162820000005</v>
      </c>
      <c r="G330" s="9" t="s">
        <v>417</v>
      </c>
      <c r="H330" s="11">
        <v>1</v>
      </c>
      <c r="I330" s="9" t="s">
        <v>38</v>
      </c>
    </row>
    <row r="331" spans="2:9">
      <c r="B331" s="101" t="s">
        <v>28</v>
      </c>
      <c r="C331" s="13" t="s">
        <v>24</v>
      </c>
      <c r="D331" s="13">
        <v>1</v>
      </c>
      <c r="E331" s="9" t="s">
        <v>25</v>
      </c>
      <c r="F331" s="49">
        <v>36326.032360149824</v>
      </c>
      <c r="G331" s="9" t="s">
        <v>603</v>
      </c>
      <c r="H331" s="11">
        <v>8</v>
      </c>
      <c r="I331" s="9" t="s">
        <v>27</v>
      </c>
    </row>
    <row r="332" spans="2:9">
      <c r="B332" s="101" t="s">
        <v>23</v>
      </c>
      <c r="C332" s="13" t="s">
        <v>24</v>
      </c>
      <c r="D332" s="13">
        <v>1</v>
      </c>
      <c r="E332" s="9" t="s">
        <v>25</v>
      </c>
      <c r="F332" s="49">
        <v>64893</v>
      </c>
      <c r="G332" s="9" t="s">
        <v>603</v>
      </c>
      <c r="H332" s="11">
        <v>8</v>
      </c>
      <c r="I332" s="9" t="s">
        <v>27</v>
      </c>
    </row>
    <row r="333" spans="2:9">
      <c r="B333" s="304" t="s">
        <v>1331</v>
      </c>
      <c r="C333" s="304" t="s">
        <v>1004</v>
      </c>
      <c r="D333" s="304">
        <v>1</v>
      </c>
      <c r="E333" s="276" t="s">
        <v>25</v>
      </c>
      <c r="F333" s="280">
        <v>482301.03200000001</v>
      </c>
      <c r="G333" s="9" t="s">
        <v>109</v>
      </c>
      <c r="H333">
        <v>10868</v>
      </c>
      <c r="I333" s="9" t="s">
        <v>58</v>
      </c>
    </row>
    <row r="334" spans="2:9">
      <c r="B334" s="306"/>
      <c r="C334" s="306"/>
      <c r="D334" s="306"/>
      <c r="E334" s="277"/>
      <c r="F334" s="281"/>
      <c r="G334" s="9" t="s">
        <v>1332</v>
      </c>
      <c r="H334" s="11" t="s">
        <v>1333</v>
      </c>
      <c r="I334" s="9"/>
    </row>
    <row r="335" spans="2:9">
      <c r="B335" s="101" t="s">
        <v>219</v>
      </c>
      <c r="C335" s="13" t="s">
        <v>1326</v>
      </c>
      <c r="D335" s="13">
        <v>1</v>
      </c>
      <c r="E335" s="9" t="s">
        <v>25</v>
      </c>
      <c r="F335" s="49">
        <v>4842.3940760000005</v>
      </c>
      <c r="G335" s="9" t="s">
        <v>68</v>
      </c>
      <c r="H335" s="11">
        <v>150</v>
      </c>
      <c r="I335" s="9" t="s">
        <v>69</v>
      </c>
    </row>
    <row r="336" spans="2:9">
      <c r="B336" s="101" t="s">
        <v>131</v>
      </c>
      <c r="C336" s="13" t="s">
        <v>124</v>
      </c>
      <c r="D336" s="13">
        <v>1</v>
      </c>
      <c r="E336" s="9" t="s">
        <v>25</v>
      </c>
      <c r="F336" s="49">
        <v>6083.5641188199916</v>
      </c>
      <c r="G336" s="9" t="s">
        <v>109</v>
      </c>
      <c r="H336" s="11">
        <v>30</v>
      </c>
      <c r="I336" s="9" t="s">
        <v>58</v>
      </c>
    </row>
    <row r="337" spans="2:9">
      <c r="B337" s="304" t="s">
        <v>135</v>
      </c>
      <c r="C337" s="304" t="s">
        <v>124</v>
      </c>
      <c r="D337" s="304">
        <v>1</v>
      </c>
      <c r="E337" s="276" t="s">
        <v>25</v>
      </c>
      <c r="F337" s="280">
        <v>75773.724440000005</v>
      </c>
      <c r="G337" s="9" t="s">
        <v>585</v>
      </c>
      <c r="H337" s="11" t="s">
        <v>1334</v>
      </c>
      <c r="I337" s="9"/>
    </row>
    <row r="338" spans="2:9">
      <c r="B338" s="306"/>
      <c r="C338" s="306"/>
      <c r="D338" s="306"/>
      <c r="E338" s="277"/>
      <c r="F338" s="281"/>
      <c r="G338" s="9" t="s">
        <v>79</v>
      </c>
      <c r="H338">
        <v>417</v>
      </c>
      <c r="I338" s="9" t="s">
        <v>80</v>
      </c>
    </row>
    <row r="339" spans="2:9">
      <c r="B339" s="101" t="s">
        <v>140</v>
      </c>
      <c r="C339" s="13" t="s">
        <v>124</v>
      </c>
      <c r="D339" s="13">
        <v>1</v>
      </c>
      <c r="E339" s="9" t="s">
        <v>25</v>
      </c>
      <c r="F339" s="49">
        <v>13643.042581</v>
      </c>
      <c r="G339" s="9"/>
      <c r="H339" s="11"/>
      <c r="I339" s="9"/>
    </row>
    <row r="340" spans="2:9">
      <c r="H340" s="2"/>
    </row>
    <row r="341" spans="2:9" ht="15" thickBot="1">
      <c r="E341" s="15" t="s">
        <v>164</v>
      </c>
      <c r="F341" s="257">
        <v>1050603.8700000001</v>
      </c>
      <c r="H341" s="2"/>
    </row>
    <row r="342" spans="2:9">
      <c r="E342" s="1"/>
      <c r="F342" s="257"/>
      <c r="H342" s="2"/>
    </row>
    <row r="343" spans="2:9">
      <c r="E343" s="258" t="s">
        <v>1031</v>
      </c>
      <c r="F343" s="257">
        <v>3019</v>
      </c>
      <c r="H343" s="2"/>
    </row>
    <row r="344" spans="2:9">
      <c r="E344" s="258" t="s">
        <v>1032</v>
      </c>
      <c r="F344" s="257">
        <v>60583.31</v>
      </c>
      <c r="H344" s="2"/>
    </row>
    <row r="345" spans="2:9">
      <c r="D345" s="1"/>
      <c r="E345" s="258" t="s">
        <v>1335</v>
      </c>
      <c r="F345" s="257">
        <v>190029.36</v>
      </c>
      <c r="H345" s="2"/>
    </row>
    <row r="346" spans="2:9">
      <c r="C346" s="1"/>
      <c r="D346" s="1"/>
      <c r="E346" s="20"/>
      <c r="F346" s="257"/>
      <c r="H346" s="2"/>
    </row>
    <row r="347" spans="2:9">
      <c r="C347" s="2"/>
      <c r="E347" s="1" t="s">
        <v>174</v>
      </c>
      <c r="F347" s="257">
        <v>352013.17</v>
      </c>
      <c r="H347" s="2"/>
    </row>
    <row r="348" spans="2:9">
      <c r="C348" s="2"/>
      <c r="E348" s="1"/>
      <c r="F348" s="257"/>
      <c r="H348" s="2"/>
    </row>
    <row r="349" spans="2:9">
      <c r="C349" s="2"/>
      <c r="E349" s="258" t="s">
        <v>1035</v>
      </c>
      <c r="F349" s="257">
        <v>1656248.71</v>
      </c>
      <c r="H349" s="2"/>
    </row>
    <row r="351" spans="2:9" ht="18.5">
      <c r="B351" s="86" t="s">
        <v>11</v>
      </c>
      <c r="C351" s="107" t="s">
        <v>1352</v>
      </c>
      <c r="H351" s="2"/>
    </row>
    <row r="352" spans="2:9" ht="18.5">
      <c r="B352" s="86" t="s">
        <v>13</v>
      </c>
      <c r="C352" t="s">
        <v>1353</v>
      </c>
      <c r="H352" s="2"/>
    </row>
    <row r="353" spans="2:9">
      <c r="H353" s="2"/>
    </row>
    <row r="354" spans="2:9">
      <c r="H354" s="2"/>
    </row>
    <row r="355" spans="2:9">
      <c r="B355" s="29" t="s">
        <v>15</v>
      </c>
      <c r="C355" s="29" t="s">
        <v>16</v>
      </c>
      <c r="D355" s="30" t="s">
        <v>17</v>
      </c>
      <c r="E355" s="30" t="s">
        <v>180</v>
      </c>
      <c r="F355" s="31" t="s">
        <v>181</v>
      </c>
      <c r="G355" s="32" t="s">
        <v>20</v>
      </c>
      <c r="H355" s="30" t="s">
        <v>182</v>
      </c>
      <c r="I355" s="32" t="s">
        <v>557</v>
      </c>
    </row>
    <row r="356" spans="2:9">
      <c r="B356" s="253" t="s">
        <v>1325</v>
      </c>
      <c r="C356" s="253" t="s">
        <v>1326</v>
      </c>
      <c r="D356" s="253">
        <v>1</v>
      </c>
      <c r="E356" s="127" t="s">
        <v>25</v>
      </c>
      <c r="F356" s="259">
        <v>12229.84629606982</v>
      </c>
      <c r="G356" s="9" t="s">
        <v>79</v>
      </c>
      <c r="H356" s="11">
        <v>5</v>
      </c>
      <c r="I356" s="9" t="s">
        <v>80</v>
      </c>
    </row>
    <row r="357" spans="2:9">
      <c r="B357" s="254"/>
      <c r="C357" s="254"/>
      <c r="D357" s="254"/>
      <c r="E357" s="255"/>
      <c r="F357" s="260"/>
      <c r="G357" s="9" t="s">
        <v>68</v>
      </c>
      <c r="H357" s="11">
        <v>150</v>
      </c>
      <c r="I357" s="9" t="s">
        <v>69</v>
      </c>
    </row>
    <row r="358" spans="2:9">
      <c r="B358" s="256"/>
      <c r="C358" s="256"/>
      <c r="D358" s="256"/>
      <c r="E358" s="128"/>
      <c r="F358" s="261"/>
      <c r="G358" s="9" t="s">
        <v>1327</v>
      </c>
      <c r="H358" s="11" t="s">
        <v>1328</v>
      </c>
      <c r="I358" s="9"/>
    </row>
    <row r="359" spans="2:9">
      <c r="B359" s="253" t="s">
        <v>84</v>
      </c>
      <c r="C359" s="253" t="s">
        <v>1107</v>
      </c>
      <c r="D359" s="253">
        <v>1</v>
      </c>
      <c r="E359" s="127" t="s">
        <v>25</v>
      </c>
      <c r="F359" s="259">
        <v>6254.4000000000005</v>
      </c>
      <c r="G359" s="9" t="s">
        <v>79</v>
      </c>
      <c r="H359" s="11">
        <v>15</v>
      </c>
      <c r="I359" s="9" t="s">
        <v>80</v>
      </c>
    </row>
    <row r="360" spans="2:9">
      <c r="B360" s="254"/>
      <c r="C360" s="254"/>
      <c r="D360" s="254"/>
      <c r="E360" s="255"/>
      <c r="F360" s="260"/>
      <c r="G360" s="9" t="s">
        <v>383</v>
      </c>
      <c r="H360" s="11" t="s">
        <v>811</v>
      </c>
      <c r="I360" s="9"/>
    </row>
    <row r="361" spans="2:9">
      <c r="B361" s="256"/>
      <c r="C361" s="256"/>
      <c r="D361" s="256"/>
      <c r="E361" s="128"/>
      <c r="F361" s="261"/>
      <c r="G361" s="9" t="s">
        <v>68</v>
      </c>
      <c r="H361" s="11">
        <v>150</v>
      </c>
      <c r="I361" s="9" t="s">
        <v>69</v>
      </c>
    </row>
    <row r="362" spans="2:9">
      <c r="B362" s="253" t="s">
        <v>188</v>
      </c>
      <c r="C362" s="253" t="s">
        <v>825</v>
      </c>
      <c r="D362" s="253">
        <v>1</v>
      </c>
      <c r="E362" s="127" t="s">
        <v>25</v>
      </c>
      <c r="F362" s="132">
        <v>340988.31528855965</v>
      </c>
      <c r="G362" s="9" t="s">
        <v>79</v>
      </c>
      <c r="H362" s="11">
        <v>500</v>
      </c>
      <c r="I362" s="9" t="s">
        <v>80</v>
      </c>
    </row>
    <row r="363" spans="2:9">
      <c r="B363" s="254"/>
      <c r="C363" s="254"/>
      <c r="D363" s="254"/>
      <c r="E363" s="255"/>
      <c r="F363" s="262"/>
      <c r="G363" s="9" t="s">
        <v>383</v>
      </c>
      <c r="H363" s="11" t="s">
        <v>384</v>
      </c>
      <c r="I363" s="9"/>
    </row>
    <row r="364" spans="2:9">
      <c r="B364" s="254"/>
      <c r="C364" s="254"/>
      <c r="D364" s="254"/>
      <c r="E364" s="255"/>
      <c r="F364" s="262"/>
      <c r="G364" s="9" t="s">
        <v>1329</v>
      </c>
      <c r="H364" s="11" t="s">
        <v>1330</v>
      </c>
      <c r="I364" s="9"/>
    </row>
    <row r="365" spans="2:9">
      <c r="B365" s="256"/>
      <c r="C365" s="256"/>
      <c r="D365" s="256"/>
      <c r="E365" s="128"/>
      <c r="F365" s="262"/>
      <c r="G365" s="9" t="s">
        <v>68</v>
      </c>
      <c r="H365" s="11">
        <v>150</v>
      </c>
      <c r="I365" s="9" t="s">
        <v>69</v>
      </c>
    </row>
    <row r="366" spans="2:9">
      <c r="B366" s="101" t="s">
        <v>112</v>
      </c>
      <c r="C366" s="13" t="s">
        <v>146</v>
      </c>
      <c r="D366" s="13">
        <v>1</v>
      </c>
      <c r="E366" s="9" t="s">
        <v>25</v>
      </c>
      <c r="F366" s="33">
        <v>7268.5162820000005</v>
      </c>
      <c r="G366" s="9" t="s">
        <v>417</v>
      </c>
      <c r="H366" s="11">
        <v>1</v>
      </c>
      <c r="I366" s="9" t="s">
        <v>38</v>
      </c>
    </row>
    <row r="367" spans="2:9">
      <c r="B367" s="101" t="s">
        <v>28</v>
      </c>
      <c r="C367" s="13" t="s">
        <v>24</v>
      </c>
      <c r="D367" s="13">
        <v>1</v>
      </c>
      <c r="E367" s="9" t="s">
        <v>25</v>
      </c>
      <c r="F367" s="33">
        <v>36326.032360149824</v>
      </c>
      <c r="G367" s="9" t="s">
        <v>603</v>
      </c>
      <c r="H367" s="11">
        <v>8</v>
      </c>
      <c r="I367" s="9" t="s">
        <v>27</v>
      </c>
    </row>
    <row r="368" spans="2:9">
      <c r="B368" s="101" t="s">
        <v>23</v>
      </c>
      <c r="C368" s="13" t="s">
        <v>24</v>
      </c>
      <c r="D368" s="13">
        <v>1</v>
      </c>
      <c r="E368" s="9" t="s">
        <v>25</v>
      </c>
      <c r="F368" s="33">
        <v>64893</v>
      </c>
      <c r="G368" s="9" t="s">
        <v>603</v>
      </c>
      <c r="H368" s="11">
        <v>8</v>
      </c>
      <c r="I368" s="9" t="s">
        <v>27</v>
      </c>
    </row>
    <row r="369" spans="2:9">
      <c r="B369" s="253" t="s">
        <v>1331</v>
      </c>
      <c r="C369" s="253" t="s">
        <v>1004</v>
      </c>
      <c r="D369" s="253">
        <v>1</v>
      </c>
      <c r="E369" s="127" t="s">
        <v>25</v>
      </c>
      <c r="F369" s="52">
        <v>342153.46400000004</v>
      </c>
      <c r="G369" s="9" t="s">
        <v>109</v>
      </c>
      <c r="H369">
        <v>6336</v>
      </c>
      <c r="I369" s="9" t="s">
        <v>58</v>
      </c>
    </row>
    <row r="370" spans="2:9">
      <c r="B370" s="254"/>
      <c r="C370" s="254"/>
      <c r="D370" s="254"/>
      <c r="E370" s="255"/>
      <c r="F370" s="55"/>
      <c r="G370" s="9" t="s">
        <v>1332</v>
      </c>
      <c r="H370" s="11" t="s">
        <v>1333</v>
      </c>
      <c r="I370" s="9"/>
    </row>
    <row r="371" spans="2:9">
      <c r="B371" s="101" t="s">
        <v>219</v>
      </c>
      <c r="C371" s="13" t="s">
        <v>1326</v>
      </c>
      <c r="D371" s="13">
        <v>1</v>
      </c>
      <c r="E371" s="9" t="s">
        <v>25</v>
      </c>
      <c r="F371" s="33">
        <v>4842.3940760000005</v>
      </c>
      <c r="G371" s="9" t="s">
        <v>68</v>
      </c>
      <c r="H371" s="11">
        <v>150</v>
      </c>
      <c r="I371" s="9" t="s">
        <v>69</v>
      </c>
    </row>
    <row r="372" spans="2:9">
      <c r="B372" s="253" t="s">
        <v>127</v>
      </c>
      <c r="C372" s="253" t="s">
        <v>124</v>
      </c>
      <c r="D372" s="253">
        <v>1</v>
      </c>
      <c r="E372" s="127" t="s">
        <v>25</v>
      </c>
      <c r="F372" s="52">
        <v>30988.461033251941</v>
      </c>
      <c r="G372" s="9" t="s">
        <v>585</v>
      </c>
      <c r="H372" s="11" t="s">
        <v>841</v>
      </c>
      <c r="I372" s="9"/>
    </row>
    <row r="373" spans="2:9">
      <c r="B373" s="254"/>
      <c r="C373" s="254"/>
      <c r="D373" s="254"/>
      <c r="E373" s="255"/>
      <c r="F373" s="55"/>
      <c r="G373" s="9" t="s">
        <v>109</v>
      </c>
      <c r="H373" s="11">
        <v>10</v>
      </c>
      <c r="I373" s="9" t="s">
        <v>58</v>
      </c>
    </row>
    <row r="374" spans="2:9">
      <c r="B374" s="101" t="s">
        <v>131</v>
      </c>
      <c r="C374" s="13" t="s">
        <v>124</v>
      </c>
      <c r="D374" s="13">
        <v>1</v>
      </c>
      <c r="E374" s="9" t="s">
        <v>25</v>
      </c>
      <c r="F374" s="33">
        <v>6083.5641188199916</v>
      </c>
      <c r="G374" s="9" t="s">
        <v>109</v>
      </c>
      <c r="H374" s="11">
        <v>30</v>
      </c>
      <c r="I374" s="9" t="s">
        <v>58</v>
      </c>
    </row>
    <row r="375" spans="2:9">
      <c r="B375" s="253" t="s">
        <v>135</v>
      </c>
      <c r="C375" s="253" t="s">
        <v>124</v>
      </c>
      <c r="D375" s="253">
        <v>1</v>
      </c>
      <c r="E375" s="127" t="s">
        <v>25</v>
      </c>
      <c r="F375" s="52">
        <v>75773.724440000005</v>
      </c>
      <c r="G375" s="9" t="s">
        <v>585</v>
      </c>
      <c r="H375" s="11" t="s">
        <v>1334</v>
      </c>
      <c r="I375" s="9"/>
    </row>
    <row r="376" spans="2:9">
      <c r="B376" s="254"/>
      <c r="C376" s="254"/>
      <c r="D376" s="254"/>
      <c r="E376" s="128"/>
      <c r="F376" s="55"/>
      <c r="G376" s="9" t="s">
        <v>79</v>
      </c>
      <c r="H376">
        <v>417</v>
      </c>
      <c r="I376" s="9" t="s">
        <v>80</v>
      </c>
    </row>
    <row r="377" spans="2:9">
      <c r="B377" s="101" t="s">
        <v>140</v>
      </c>
      <c r="C377" s="13" t="s">
        <v>124</v>
      </c>
      <c r="D377" s="13">
        <v>1</v>
      </c>
      <c r="E377" s="9" t="s">
        <v>25</v>
      </c>
      <c r="F377" s="33">
        <v>13643.042581</v>
      </c>
      <c r="G377" s="9"/>
      <c r="H377" s="11"/>
      <c r="I377" s="9"/>
    </row>
    <row r="378" spans="2:9">
      <c r="E378" s="1"/>
      <c r="F378" s="257"/>
      <c r="H378" s="2"/>
    </row>
    <row r="379" spans="2:9" ht="15" thickBot="1">
      <c r="E379" s="15" t="s">
        <v>164</v>
      </c>
      <c r="F379" s="257">
        <v>941444.76</v>
      </c>
      <c r="H379" s="2"/>
    </row>
    <row r="380" spans="2:9">
      <c r="E380" s="1"/>
      <c r="F380" s="257"/>
      <c r="H380" s="2"/>
    </row>
    <row r="381" spans="2:9">
      <c r="E381" s="258" t="s">
        <v>1031</v>
      </c>
      <c r="F381" s="257">
        <v>3019</v>
      </c>
      <c r="H381" s="2"/>
    </row>
    <row r="382" spans="2:9">
      <c r="E382" s="258" t="s">
        <v>1032</v>
      </c>
      <c r="F382" s="257">
        <v>54306.67</v>
      </c>
      <c r="H382" s="2"/>
    </row>
    <row r="383" spans="2:9">
      <c r="D383" s="1"/>
      <c r="E383" s="258" t="s">
        <v>1335</v>
      </c>
      <c r="F383" s="257">
        <v>146601.09</v>
      </c>
      <c r="H383" s="2"/>
    </row>
    <row r="384" spans="2:9">
      <c r="C384" s="1"/>
      <c r="D384" s="1"/>
      <c r="E384" s="20"/>
      <c r="F384" s="257"/>
      <c r="H384" s="2"/>
    </row>
    <row r="385" spans="2:9">
      <c r="C385" s="2"/>
      <c r="E385" s="1" t="s">
        <v>174</v>
      </c>
      <c r="F385" s="257">
        <v>309135.77</v>
      </c>
      <c r="H385" s="2"/>
    </row>
    <row r="386" spans="2:9">
      <c r="C386" s="2"/>
      <c r="E386" s="1"/>
      <c r="F386" s="257"/>
      <c r="H386" s="2"/>
    </row>
    <row r="387" spans="2:9">
      <c r="C387" s="2"/>
      <c r="E387" s="258" t="s">
        <v>1035</v>
      </c>
      <c r="F387" s="257">
        <v>1454507.29</v>
      </c>
      <c r="H387" s="2"/>
    </row>
    <row r="388" spans="2:9">
      <c r="C388" s="2"/>
      <c r="H388" s="2"/>
    </row>
    <row r="390" spans="2:9" ht="18.5">
      <c r="B390" s="86" t="s">
        <v>11</v>
      </c>
      <c r="C390" s="107" t="s">
        <v>1354</v>
      </c>
      <c r="H390" s="2"/>
    </row>
    <row r="391" spans="2:9" ht="18.5">
      <c r="B391" s="86" t="s">
        <v>13</v>
      </c>
      <c r="C391" t="s">
        <v>1355</v>
      </c>
      <c r="H391" s="2"/>
    </row>
    <row r="392" spans="2:9">
      <c r="H392" s="2"/>
    </row>
    <row r="393" spans="2:9">
      <c r="H393" s="2"/>
    </row>
    <row r="394" spans="2:9">
      <c r="B394" s="29" t="s">
        <v>15</v>
      </c>
      <c r="C394" s="29" t="s">
        <v>16</v>
      </c>
      <c r="D394" s="30" t="s">
        <v>17</v>
      </c>
      <c r="E394" s="30" t="s">
        <v>180</v>
      </c>
      <c r="F394" s="31" t="s">
        <v>181</v>
      </c>
      <c r="G394" s="32" t="s">
        <v>20</v>
      </c>
      <c r="H394" s="30" t="s">
        <v>182</v>
      </c>
      <c r="I394" s="32" t="s">
        <v>557</v>
      </c>
    </row>
    <row r="395" spans="2:9">
      <c r="B395" s="304" t="s">
        <v>1325</v>
      </c>
      <c r="C395" s="304" t="s">
        <v>1326</v>
      </c>
      <c r="D395" s="304">
        <v>1</v>
      </c>
      <c r="E395" s="276" t="s">
        <v>25</v>
      </c>
      <c r="F395" s="280">
        <v>12229.84629606982</v>
      </c>
      <c r="G395" s="9" t="s">
        <v>79</v>
      </c>
      <c r="H395" s="11">
        <v>5</v>
      </c>
      <c r="I395" s="9" t="s">
        <v>80</v>
      </c>
    </row>
    <row r="396" spans="2:9">
      <c r="B396" s="305"/>
      <c r="C396" s="305"/>
      <c r="D396" s="305"/>
      <c r="E396" s="299"/>
      <c r="F396" s="307"/>
      <c r="G396" s="9" t="s">
        <v>68</v>
      </c>
      <c r="H396" s="11">
        <v>150</v>
      </c>
      <c r="I396" s="9" t="s">
        <v>69</v>
      </c>
    </row>
    <row r="397" spans="2:9">
      <c r="B397" s="306"/>
      <c r="C397" s="306"/>
      <c r="D397" s="306"/>
      <c r="E397" s="277"/>
      <c r="F397" s="281"/>
      <c r="G397" s="9" t="s">
        <v>1327</v>
      </c>
      <c r="H397" s="11" t="s">
        <v>1328</v>
      </c>
      <c r="I397" s="9"/>
    </row>
    <row r="398" spans="2:9">
      <c r="B398" s="304" t="s">
        <v>84</v>
      </c>
      <c r="C398" s="304" t="s">
        <v>1107</v>
      </c>
      <c r="D398" s="304">
        <v>1</v>
      </c>
      <c r="E398" s="276" t="s">
        <v>25</v>
      </c>
      <c r="F398" s="280">
        <v>6254.4000000000005</v>
      </c>
      <c r="G398" s="9" t="s">
        <v>79</v>
      </c>
      <c r="H398" s="11">
        <v>15</v>
      </c>
      <c r="I398" s="9" t="s">
        <v>80</v>
      </c>
    </row>
    <row r="399" spans="2:9">
      <c r="B399" s="305"/>
      <c r="C399" s="305"/>
      <c r="D399" s="305"/>
      <c r="E399" s="299"/>
      <c r="F399" s="307"/>
      <c r="G399" s="9" t="s">
        <v>383</v>
      </c>
      <c r="H399" s="11" t="s">
        <v>811</v>
      </c>
      <c r="I399" s="9"/>
    </row>
    <row r="400" spans="2:9">
      <c r="B400" s="306"/>
      <c r="C400" s="306"/>
      <c r="D400" s="306"/>
      <c r="E400" s="277"/>
      <c r="F400" s="281"/>
      <c r="G400" s="9" t="s">
        <v>68</v>
      </c>
      <c r="H400" s="11">
        <v>150</v>
      </c>
      <c r="I400" s="9" t="s">
        <v>69</v>
      </c>
    </row>
    <row r="401" spans="2:9">
      <c r="B401" s="304" t="s">
        <v>188</v>
      </c>
      <c r="C401" s="304" t="s">
        <v>825</v>
      </c>
      <c r="D401" s="304">
        <v>1</v>
      </c>
      <c r="E401" s="276" t="s">
        <v>25</v>
      </c>
      <c r="F401" s="280">
        <v>340988.31528855965</v>
      </c>
      <c r="G401" s="9" t="s">
        <v>79</v>
      </c>
      <c r="H401" s="11">
        <v>500</v>
      </c>
      <c r="I401" s="9" t="s">
        <v>80</v>
      </c>
    </row>
    <row r="402" spans="2:9">
      <c r="B402" s="305"/>
      <c r="C402" s="305"/>
      <c r="D402" s="305"/>
      <c r="E402" s="299"/>
      <c r="F402" s="307"/>
      <c r="G402" s="9" t="s">
        <v>383</v>
      </c>
      <c r="H402" s="11" t="s">
        <v>384</v>
      </c>
      <c r="I402" s="9"/>
    </row>
    <row r="403" spans="2:9">
      <c r="B403" s="305"/>
      <c r="C403" s="305"/>
      <c r="D403" s="305"/>
      <c r="E403" s="299"/>
      <c r="F403" s="307"/>
      <c r="G403" s="9" t="s">
        <v>1329</v>
      </c>
      <c r="H403" s="11" t="s">
        <v>1330</v>
      </c>
      <c r="I403" s="9"/>
    </row>
    <row r="404" spans="2:9">
      <c r="B404" s="306"/>
      <c r="C404" s="306"/>
      <c r="D404" s="306"/>
      <c r="E404" s="277"/>
      <c r="F404" s="281"/>
      <c r="G404" s="9" t="s">
        <v>68</v>
      </c>
      <c r="H404" s="11">
        <v>150</v>
      </c>
      <c r="I404" s="9" t="s">
        <v>69</v>
      </c>
    </row>
    <row r="405" spans="2:9">
      <c r="B405" s="101" t="s">
        <v>112</v>
      </c>
      <c r="C405" s="13" t="s">
        <v>146</v>
      </c>
      <c r="D405" s="13">
        <v>1</v>
      </c>
      <c r="E405" s="9" t="s">
        <v>25</v>
      </c>
      <c r="F405" s="49">
        <v>7268.5162820000005</v>
      </c>
      <c r="G405" s="9" t="s">
        <v>417</v>
      </c>
      <c r="H405" s="11">
        <v>1</v>
      </c>
      <c r="I405" s="9" t="s">
        <v>38</v>
      </c>
    </row>
    <row r="406" spans="2:9">
      <c r="B406" s="101" t="s">
        <v>28</v>
      </c>
      <c r="C406" s="13" t="s">
        <v>24</v>
      </c>
      <c r="D406" s="13">
        <v>1</v>
      </c>
      <c r="E406" s="9" t="s">
        <v>25</v>
      </c>
      <c r="F406" s="49">
        <v>36326.032360149824</v>
      </c>
      <c r="G406" s="9" t="s">
        <v>603</v>
      </c>
      <c r="H406" s="11">
        <v>8</v>
      </c>
      <c r="I406" s="9" t="s">
        <v>27</v>
      </c>
    </row>
    <row r="407" spans="2:9">
      <c r="B407" s="101" t="s">
        <v>23</v>
      </c>
      <c r="C407" s="13" t="s">
        <v>24</v>
      </c>
      <c r="D407" s="13">
        <v>1</v>
      </c>
      <c r="E407" s="9" t="s">
        <v>25</v>
      </c>
      <c r="F407" s="49">
        <v>64893</v>
      </c>
      <c r="G407" s="9" t="s">
        <v>603</v>
      </c>
      <c r="H407" s="11">
        <v>8</v>
      </c>
      <c r="I407" s="9" t="s">
        <v>27</v>
      </c>
    </row>
    <row r="408" spans="2:9">
      <c r="B408" s="304" t="s">
        <v>1331</v>
      </c>
      <c r="C408" s="304" t="s">
        <v>1004</v>
      </c>
      <c r="D408" s="304">
        <v>1</v>
      </c>
      <c r="E408" s="276" t="s">
        <v>25</v>
      </c>
      <c r="F408" s="280">
        <v>700005.99199999997</v>
      </c>
      <c r="G408" s="9" t="s">
        <v>109</v>
      </c>
      <c r="H408">
        <v>17908</v>
      </c>
      <c r="I408" s="9" t="s">
        <v>58</v>
      </c>
    </row>
    <row r="409" spans="2:9">
      <c r="B409" s="305"/>
      <c r="C409" s="305"/>
      <c r="D409" s="305"/>
      <c r="E409" s="299"/>
      <c r="F409" s="307"/>
      <c r="G409" s="9" t="s">
        <v>1332</v>
      </c>
      <c r="H409" s="11" t="s">
        <v>1333</v>
      </c>
      <c r="I409" s="9"/>
    </row>
    <row r="410" spans="2:9">
      <c r="B410" s="101" t="s">
        <v>219</v>
      </c>
      <c r="C410" s="13" t="s">
        <v>1326</v>
      </c>
      <c r="D410" s="13">
        <v>1</v>
      </c>
      <c r="E410" s="9" t="s">
        <v>25</v>
      </c>
      <c r="F410" s="49">
        <v>4842.3940760000005</v>
      </c>
      <c r="G410" s="9" t="s">
        <v>68</v>
      </c>
      <c r="H410" s="11">
        <v>150</v>
      </c>
      <c r="I410" s="9" t="s">
        <v>69</v>
      </c>
    </row>
    <row r="411" spans="2:9">
      <c r="B411" s="304" t="s">
        <v>127</v>
      </c>
      <c r="C411" s="304" t="s">
        <v>124</v>
      </c>
      <c r="D411" s="304">
        <v>1</v>
      </c>
      <c r="E411" s="276" t="s">
        <v>25</v>
      </c>
      <c r="F411" s="280">
        <v>30988.461033251941</v>
      </c>
      <c r="G411" s="9" t="s">
        <v>585</v>
      </c>
      <c r="H411" s="11" t="s">
        <v>841</v>
      </c>
      <c r="I411" s="9"/>
    </row>
    <row r="412" spans="2:9">
      <c r="B412" s="305"/>
      <c r="C412" s="305"/>
      <c r="D412" s="305"/>
      <c r="E412" s="299"/>
      <c r="F412" s="307"/>
      <c r="G412" s="9" t="s">
        <v>109</v>
      </c>
      <c r="H412" s="11">
        <v>10</v>
      </c>
      <c r="I412" s="9" t="s">
        <v>58</v>
      </c>
    </row>
    <row r="413" spans="2:9">
      <c r="B413" s="101" t="s">
        <v>131</v>
      </c>
      <c r="C413" s="13" t="s">
        <v>124</v>
      </c>
      <c r="D413" s="13">
        <v>1</v>
      </c>
      <c r="E413" s="9" t="s">
        <v>25</v>
      </c>
      <c r="F413" s="49">
        <v>6083.5641188199916</v>
      </c>
      <c r="G413" s="9" t="s">
        <v>109</v>
      </c>
      <c r="H413" s="11">
        <v>30</v>
      </c>
      <c r="I413" s="9" t="s">
        <v>58</v>
      </c>
    </row>
    <row r="414" spans="2:9">
      <c r="B414" s="304" t="s">
        <v>135</v>
      </c>
      <c r="C414" s="304" t="s">
        <v>124</v>
      </c>
      <c r="D414" s="304">
        <v>1</v>
      </c>
      <c r="E414" s="276" t="s">
        <v>25</v>
      </c>
      <c r="F414" s="280">
        <v>96370.042109999995</v>
      </c>
      <c r="G414" s="9" t="s">
        <v>585</v>
      </c>
      <c r="H414" s="11" t="s">
        <v>1334</v>
      </c>
      <c r="I414" s="9"/>
    </row>
    <row r="415" spans="2:9">
      <c r="B415" s="305"/>
      <c r="C415" s="305"/>
      <c r="D415" s="305"/>
      <c r="E415" s="277"/>
      <c r="F415" s="281"/>
      <c r="G415" s="9" t="s">
        <v>79</v>
      </c>
      <c r="H415">
        <v>535</v>
      </c>
      <c r="I415" s="9" t="s">
        <v>80</v>
      </c>
    </row>
    <row r="416" spans="2:9">
      <c r="B416" s="101" t="s">
        <v>140</v>
      </c>
      <c r="C416" s="13" t="s">
        <v>124</v>
      </c>
      <c r="D416" s="13">
        <v>1</v>
      </c>
      <c r="E416" s="9" t="s">
        <v>25</v>
      </c>
      <c r="F416" s="49">
        <v>13643.042581</v>
      </c>
      <c r="G416" s="9"/>
      <c r="H416" s="11"/>
      <c r="I416" s="9"/>
    </row>
    <row r="417" spans="3:8">
      <c r="H417" s="2"/>
    </row>
    <row r="418" spans="3:8" ht="15" thickBot="1">
      <c r="E418" s="15" t="s">
        <v>164</v>
      </c>
      <c r="F418" s="257">
        <v>1319893.6100000001</v>
      </c>
      <c r="H418" s="2"/>
    </row>
    <row r="419" spans="3:8">
      <c r="E419" s="1"/>
      <c r="F419" s="257"/>
      <c r="H419" s="2"/>
    </row>
    <row r="420" spans="3:8">
      <c r="E420" s="258" t="s">
        <v>1031</v>
      </c>
      <c r="F420" s="257">
        <v>3019</v>
      </c>
      <c r="H420" s="2"/>
    </row>
    <row r="421" spans="3:8">
      <c r="E421" s="258" t="s">
        <v>1032</v>
      </c>
      <c r="F421" s="257">
        <v>76067.47</v>
      </c>
      <c r="H421" s="2"/>
    </row>
    <row r="422" spans="3:8">
      <c r="D422" s="1"/>
      <c r="E422" s="258" t="s">
        <v>1335</v>
      </c>
      <c r="F422" s="257">
        <v>265795.84000000003</v>
      </c>
      <c r="H422" s="2"/>
    </row>
    <row r="423" spans="3:8">
      <c r="C423" s="1"/>
      <c r="D423" s="1"/>
      <c r="E423" s="20"/>
      <c r="F423" s="257"/>
      <c r="H423" s="2"/>
    </row>
    <row r="424" spans="3:8">
      <c r="C424" s="2"/>
      <c r="E424" s="1" t="s">
        <v>174</v>
      </c>
      <c r="F424" s="257">
        <v>449323.02</v>
      </c>
      <c r="H424" s="2"/>
    </row>
    <row r="425" spans="3:8">
      <c r="C425" s="2"/>
      <c r="E425" s="1"/>
      <c r="F425" s="257"/>
      <c r="H425" s="2"/>
    </row>
    <row r="426" spans="3:8">
      <c r="C426" s="2"/>
      <c r="E426" s="258" t="s">
        <v>1035</v>
      </c>
      <c r="F426" s="257">
        <v>2114098.94</v>
      </c>
      <c r="H426" s="2"/>
    </row>
    <row r="427" spans="3:8">
      <c r="C427" s="2"/>
      <c r="H427" s="2"/>
    </row>
  </sheetData>
  <mergeCells count="295">
    <mergeCell ref="B7:B9"/>
    <mergeCell ref="C7:C9"/>
    <mergeCell ref="D7:D9"/>
    <mergeCell ref="E7:E9"/>
    <mergeCell ref="F7:F9"/>
    <mergeCell ref="B10:B12"/>
    <mergeCell ref="C10:C12"/>
    <mergeCell ref="D10:D12"/>
    <mergeCell ref="E10:E12"/>
    <mergeCell ref="F10:F12"/>
    <mergeCell ref="B13:B16"/>
    <mergeCell ref="C13:C16"/>
    <mergeCell ref="D13:D16"/>
    <mergeCell ref="E13:E16"/>
    <mergeCell ref="F13:F16"/>
    <mergeCell ref="B20:B21"/>
    <mergeCell ref="C20:C21"/>
    <mergeCell ref="D20:D21"/>
    <mergeCell ref="E20:E21"/>
    <mergeCell ref="F20:F21"/>
    <mergeCell ref="B23:B24"/>
    <mergeCell ref="C23:C24"/>
    <mergeCell ref="D23:D24"/>
    <mergeCell ref="E23:E24"/>
    <mergeCell ref="F23:F24"/>
    <mergeCell ref="B26:B27"/>
    <mergeCell ref="C26:C27"/>
    <mergeCell ref="D26:D27"/>
    <mergeCell ref="E26:E27"/>
    <mergeCell ref="F26:F27"/>
    <mergeCell ref="B46:B48"/>
    <mergeCell ref="C46:C48"/>
    <mergeCell ref="D46:D48"/>
    <mergeCell ref="E46:E48"/>
    <mergeCell ref="F46:F48"/>
    <mergeCell ref="B49:B51"/>
    <mergeCell ref="C49:C51"/>
    <mergeCell ref="D49:D51"/>
    <mergeCell ref="E49:E51"/>
    <mergeCell ref="F49:F51"/>
    <mergeCell ref="B52:B55"/>
    <mergeCell ref="C52:C55"/>
    <mergeCell ref="D52:D55"/>
    <mergeCell ref="E52:E55"/>
    <mergeCell ref="F52:F55"/>
    <mergeCell ref="B59:B60"/>
    <mergeCell ref="C59:C60"/>
    <mergeCell ref="D59:D60"/>
    <mergeCell ref="E59:E60"/>
    <mergeCell ref="F59:F60"/>
    <mergeCell ref="B62:B63"/>
    <mergeCell ref="C62:C63"/>
    <mergeCell ref="D62:D63"/>
    <mergeCell ref="E62:E63"/>
    <mergeCell ref="F62:F63"/>
    <mergeCell ref="B65:B66"/>
    <mergeCell ref="C65:C66"/>
    <mergeCell ref="D65:D66"/>
    <mergeCell ref="E65:E66"/>
    <mergeCell ref="F65:F66"/>
    <mergeCell ref="B87:B89"/>
    <mergeCell ref="C87:C89"/>
    <mergeCell ref="D87:D89"/>
    <mergeCell ref="E87:E89"/>
    <mergeCell ref="F87:F89"/>
    <mergeCell ref="B90:B92"/>
    <mergeCell ref="C90:C92"/>
    <mergeCell ref="D90:D92"/>
    <mergeCell ref="E90:E92"/>
    <mergeCell ref="F90:F92"/>
    <mergeCell ref="B93:B96"/>
    <mergeCell ref="C93:C96"/>
    <mergeCell ref="D93:D96"/>
    <mergeCell ref="E93:E96"/>
    <mergeCell ref="F93:F96"/>
    <mergeCell ref="B100:B101"/>
    <mergeCell ref="C100:C101"/>
    <mergeCell ref="D100:D101"/>
    <mergeCell ref="E100:E101"/>
    <mergeCell ref="F100:F101"/>
    <mergeCell ref="B103:B104"/>
    <mergeCell ref="C103:C104"/>
    <mergeCell ref="D103:D104"/>
    <mergeCell ref="E103:E104"/>
    <mergeCell ref="F103:F104"/>
    <mergeCell ref="B106:B107"/>
    <mergeCell ref="C106:C107"/>
    <mergeCell ref="D106:D107"/>
    <mergeCell ref="E106:E107"/>
    <mergeCell ref="F106:F107"/>
    <mergeCell ref="B125:B127"/>
    <mergeCell ref="C125:C127"/>
    <mergeCell ref="D125:D127"/>
    <mergeCell ref="E125:E127"/>
    <mergeCell ref="F125:F127"/>
    <mergeCell ref="B128:B130"/>
    <mergeCell ref="C128:C130"/>
    <mergeCell ref="D128:D130"/>
    <mergeCell ref="E128:E130"/>
    <mergeCell ref="F128:F130"/>
    <mergeCell ref="B131:B134"/>
    <mergeCell ref="C131:C134"/>
    <mergeCell ref="D131:D134"/>
    <mergeCell ref="E131:E134"/>
    <mergeCell ref="F131:F134"/>
    <mergeCell ref="B138:B139"/>
    <mergeCell ref="C138:C139"/>
    <mergeCell ref="D138:D139"/>
    <mergeCell ref="E138:E139"/>
    <mergeCell ref="F138:F139"/>
    <mergeCell ref="B141:B142"/>
    <mergeCell ref="C141:C142"/>
    <mergeCell ref="D141:D142"/>
    <mergeCell ref="E141:E142"/>
    <mergeCell ref="F141:F142"/>
    <mergeCell ref="B144:B145"/>
    <mergeCell ref="C144:C145"/>
    <mergeCell ref="D144:D145"/>
    <mergeCell ref="E144:E145"/>
    <mergeCell ref="F144:F145"/>
    <mergeCell ref="B165:B167"/>
    <mergeCell ref="C165:C167"/>
    <mergeCell ref="D165:D167"/>
    <mergeCell ref="E165:E167"/>
    <mergeCell ref="F165:F167"/>
    <mergeCell ref="B168:B170"/>
    <mergeCell ref="C168:C170"/>
    <mergeCell ref="D168:D170"/>
    <mergeCell ref="E168:E170"/>
    <mergeCell ref="F168:F170"/>
    <mergeCell ref="B171:B174"/>
    <mergeCell ref="C171:C174"/>
    <mergeCell ref="D171:D174"/>
    <mergeCell ref="E171:E174"/>
    <mergeCell ref="F171:F174"/>
    <mergeCell ref="B178:B179"/>
    <mergeCell ref="C178:C179"/>
    <mergeCell ref="D178:D179"/>
    <mergeCell ref="E178:E179"/>
    <mergeCell ref="F178:F179"/>
    <mergeCell ref="B181:B182"/>
    <mergeCell ref="C181:C182"/>
    <mergeCell ref="D181:D182"/>
    <mergeCell ref="E181:E182"/>
    <mergeCell ref="F181:F182"/>
    <mergeCell ref="B184:B185"/>
    <mergeCell ref="C184:C185"/>
    <mergeCell ref="D184:D185"/>
    <mergeCell ref="E184:E185"/>
    <mergeCell ref="F184:F185"/>
    <mergeCell ref="B205:B207"/>
    <mergeCell ref="C205:C207"/>
    <mergeCell ref="D205:D207"/>
    <mergeCell ref="E205:E207"/>
    <mergeCell ref="F205:F207"/>
    <mergeCell ref="B208:B210"/>
    <mergeCell ref="C208:C210"/>
    <mergeCell ref="D208:D210"/>
    <mergeCell ref="E208:E210"/>
    <mergeCell ref="F208:F210"/>
    <mergeCell ref="B211:B214"/>
    <mergeCell ref="C211:C214"/>
    <mergeCell ref="D211:D214"/>
    <mergeCell ref="E211:E214"/>
    <mergeCell ref="F211:F214"/>
    <mergeCell ref="B218:B219"/>
    <mergeCell ref="C218:C219"/>
    <mergeCell ref="D218:D219"/>
    <mergeCell ref="E218:E219"/>
    <mergeCell ref="F218:F219"/>
    <mergeCell ref="B221:B222"/>
    <mergeCell ref="C221:C222"/>
    <mergeCell ref="D221:D222"/>
    <mergeCell ref="E221:E222"/>
    <mergeCell ref="F221:F222"/>
    <mergeCell ref="B224:B225"/>
    <mergeCell ref="C224:C225"/>
    <mergeCell ref="D224:D225"/>
    <mergeCell ref="E224:E225"/>
    <mergeCell ref="F224:F225"/>
    <mergeCell ref="B243:B245"/>
    <mergeCell ref="C243:C245"/>
    <mergeCell ref="D243:D245"/>
    <mergeCell ref="E243:E245"/>
    <mergeCell ref="F243:F245"/>
    <mergeCell ref="B246:B248"/>
    <mergeCell ref="C246:C248"/>
    <mergeCell ref="D246:D248"/>
    <mergeCell ref="E246:E248"/>
    <mergeCell ref="F246:F248"/>
    <mergeCell ref="B249:B252"/>
    <mergeCell ref="C249:C252"/>
    <mergeCell ref="D249:D252"/>
    <mergeCell ref="E249:E252"/>
    <mergeCell ref="F249:F252"/>
    <mergeCell ref="B256:B257"/>
    <mergeCell ref="C256:C257"/>
    <mergeCell ref="D256:D257"/>
    <mergeCell ref="E256:E257"/>
    <mergeCell ref="F256:F257"/>
    <mergeCell ref="B259:B260"/>
    <mergeCell ref="C259:C260"/>
    <mergeCell ref="D259:D260"/>
    <mergeCell ref="E259:E260"/>
    <mergeCell ref="F259:F260"/>
    <mergeCell ref="B262:B263"/>
    <mergeCell ref="C262:C263"/>
    <mergeCell ref="D262:D263"/>
    <mergeCell ref="E262:E263"/>
    <mergeCell ref="F262:F263"/>
    <mergeCell ref="B282:B284"/>
    <mergeCell ref="C282:C284"/>
    <mergeCell ref="D282:D284"/>
    <mergeCell ref="E282:E284"/>
    <mergeCell ref="F282:F284"/>
    <mergeCell ref="B285:B287"/>
    <mergeCell ref="C285:C287"/>
    <mergeCell ref="D285:D287"/>
    <mergeCell ref="E285:E287"/>
    <mergeCell ref="F285:F287"/>
    <mergeCell ref="B288:B291"/>
    <mergeCell ref="C288:C291"/>
    <mergeCell ref="D288:D291"/>
    <mergeCell ref="E288:E291"/>
    <mergeCell ref="F288:F291"/>
    <mergeCell ref="B295:B296"/>
    <mergeCell ref="C295:C296"/>
    <mergeCell ref="D295:D296"/>
    <mergeCell ref="E295:E296"/>
    <mergeCell ref="F295:F296"/>
    <mergeCell ref="B298:B299"/>
    <mergeCell ref="C298:C299"/>
    <mergeCell ref="D298:D299"/>
    <mergeCell ref="E298:E299"/>
    <mergeCell ref="F298:F299"/>
    <mergeCell ref="B301:B302"/>
    <mergeCell ref="C301:C302"/>
    <mergeCell ref="D301:D302"/>
    <mergeCell ref="E301:E302"/>
    <mergeCell ref="F301:F302"/>
    <mergeCell ref="B320:B322"/>
    <mergeCell ref="C320:C322"/>
    <mergeCell ref="D320:D322"/>
    <mergeCell ref="E320:E322"/>
    <mergeCell ref="F320:F322"/>
    <mergeCell ref="B323:B325"/>
    <mergeCell ref="C323:C325"/>
    <mergeCell ref="D323:D325"/>
    <mergeCell ref="E323:E325"/>
    <mergeCell ref="F323:F325"/>
    <mergeCell ref="B326:B329"/>
    <mergeCell ref="C326:C329"/>
    <mergeCell ref="D326:D329"/>
    <mergeCell ref="E326:E329"/>
    <mergeCell ref="F326:F329"/>
    <mergeCell ref="B333:B334"/>
    <mergeCell ref="C333:C334"/>
    <mergeCell ref="D333:D334"/>
    <mergeCell ref="E333:E334"/>
    <mergeCell ref="F333:F334"/>
    <mergeCell ref="B395:B397"/>
    <mergeCell ref="C395:C397"/>
    <mergeCell ref="D395:D397"/>
    <mergeCell ref="E395:E397"/>
    <mergeCell ref="F395:F397"/>
    <mergeCell ref="B337:B338"/>
    <mergeCell ref="C337:C338"/>
    <mergeCell ref="D337:D338"/>
    <mergeCell ref="E337:E338"/>
    <mergeCell ref="F337:F338"/>
    <mergeCell ref="B398:B400"/>
    <mergeCell ref="C398:C400"/>
    <mergeCell ref="D398:D400"/>
    <mergeCell ref="E398:E400"/>
    <mergeCell ref="F398:F400"/>
    <mergeCell ref="B401:B404"/>
    <mergeCell ref="C401:C404"/>
    <mergeCell ref="D401:D404"/>
    <mergeCell ref="E401:E404"/>
    <mergeCell ref="F401:F404"/>
    <mergeCell ref="B414:B415"/>
    <mergeCell ref="C414:C415"/>
    <mergeCell ref="D414:D415"/>
    <mergeCell ref="E414:E415"/>
    <mergeCell ref="F414:F415"/>
    <mergeCell ref="B408:B409"/>
    <mergeCell ref="C408:C409"/>
    <mergeCell ref="D408:D409"/>
    <mergeCell ref="E408:E409"/>
    <mergeCell ref="F408:F409"/>
    <mergeCell ref="B411:B412"/>
    <mergeCell ref="C411:C412"/>
    <mergeCell ref="D411:D412"/>
    <mergeCell ref="E411:E412"/>
    <mergeCell ref="F411:F412"/>
  </mergeCells>
  <conditionalFormatting sqref="C2">
    <cfRule type="expression" dxfId="21" priority="21">
      <formula>IF(MOD(ROW(),2)=0, TRUE, FALSE)</formula>
    </cfRule>
    <cfRule type="expression" dxfId="20" priority="22">
      <formula>IF(MOD(ROW(),2)=1, TRUE, FALSE)</formula>
    </cfRule>
  </conditionalFormatting>
  <conditionalFormatting sqref="C41">
    <cfRule type="expression" dxfId="19" priority="19">
      <formula>IF(MOD(ROW(),2)=0, TRUE, FALSE)</formula>
    </cfRule>
    <cfRule type="expression" dxfId="18" priority="20">
      <formula>IF(MOD(ROW(),2)=1, TRUE, FALSE)</formula>
    </cfRule>
  </conditionalFormatting>
  <conditionalFormatting sqref="C82">
    <cfRule type="expression" dxfId="17" priority="17">
      <formula>IF(MOD(ROW(),2)=0, TRUE, FALSE)</formula>
    </cfRule>
    <cfRule type="expression" dxfId="16" priority="18">
      <formula>IF(MOD(ROW(),2)=1, TRUE, FALSE)</formula>
    </cfRule>
  </conditionalFormatting>
  <conditionalFormatting sqref="C120">
    <cfRule type="expression" dxfId="15" priority="15">
      <formula>IF(MOD(ROW(),2)=0, TRUE, FALSE)</formula>
    </cfRule>
    <cfRule type="expression" dxfId="14" priority="16">
      <formula>IF(MOD(ROW(),2)=1, TRUE, FALSE)</formula>
    </cfRule>
  </conditionalFormatting>
  <conditionalFormatting sqref="C160">
    <cfRule type="expression" dxfId="13" priority="13">
      <formula>IF(MOD(ROW(),2)=0, TRUE, FALSE)</formula>
    </cfRule>
    <cfRule type="expression" dxfId="12" priority="14">
      <formula>IF(MOD(ROW(),2)=1, TRUE, FALSE)</formula>
    </cfRule>
  </conditionalFormatting>
  <conditionalFormatting sqref="C200">
    <cfRule type="expression" dxfId="11" priority="11">
      <formula>IF(MOD(ROW(),2)=0, TRUE, FALSE)</formula>
    </cfRule>
    <cfRule type="expression" dxfId="10" priority="12">
      <formula>IF(MOD(ROW(),2)=1, TRUE, FALSE)</formula>
    </cfRule>
  </conditionalFormatting>
  <conditionalFormatting sqref="C238">
    <cfRule type="expression" dxfId="9" priority="9">
      <formula>IF(MOD(ROW(),2)=0, TRUE, FALSE)</formula>
    </cfRule>
    <cfRule type="expression" dxfId="8" priority="10">
      <formula>IF(MOD(ROW(),2)=1, TRUE, FALSE)</formula>
    </cfRule>
  </conditionalFormatting>
  <conditionalFormatting sqref="C277">
    <cfRule type="expression" dxfId="7" priority="7">
      <formula>IF(MOD(ROW(),2)=0, TRUE, FALSE)</formula>
    </cfRule>
    <cfRule type="expression" dxfId="6" priority="8">
      <formula>IF(MOD(ROW(),2)=1, TRUE, FALSE)</formula>
    </cfRule>
  </conditionalFormatting>
  <conditionalFormatting sqref="C315">
    <cfRule type="expression" dxfId="5" priority="5">
      <formula>IF(MOD(ROW(),2)=0, TRUE, FALSE)</formula>
    </cfRule>
    <cfRule type="expression" dxfId="4" priority="6">
      <formula>IF(MOD(ROW(),2)=1, TRUE, FALSE)</formula>
    </cfRule>
  </conditionalFormatting>
  <conditionalFormatting sqref="C351">
    <cfRule type="expression" dxfId="3" priority="3">
      <formula>IF(MOD(ROW(),2)=0, TRUE, FALSE)</formula>
    </cfRule>
    <cfRule type="expression" dxfId="2" priority="4">
      <formula>IF(MOD(ROW(),2)=1, TRUE, FALSE)</formula>
    </cfRule>
  </conditionalFormatting>
  <conditionalFormatting sqref="C390">
    <cfRule type="expression" dxfId="1" priority="1">
      <formula>IF(MOD(ROW(),2)=0, TRUE, FALSE)</formula>
    </cfRule>
    <cfRule type="expression" dxfId="0" priority="2">
      <formula>IF(MOD(ROW(),2)=1, TRUE, FALSE)</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1F9E6-ED3D-4D9F-B52C-B5888628354A}">
  <dimension ref="A2:G153"/>
  <sheetViews>
    <sheetView topLeftCell="A17" zoomScale="85" zoomScaleNormal="85" workbookViewId="0">
      <selection activeCell="N27" sqref="N27"/>
    </sheetView>
  </sheetViews>
  <sheetFormatPr defaultColWidth="8.7265625" defaultRowHeight="14.5"/>
  <cols>
    <col min="1" max="1" width="55.7265625" style="118" customWidth="1"/>
    <col min="2" max="6" width="21" style="117" customWidth="1"/>
    <col min="7" max="7" width="20.1796875" style="118" customWidth="1"/>
    <col min="8" max="8" width="8.7265625" style="118"/>
    <col min="9" max="9" width="9.81640625" style="118" bestFit="1" customWidth="1"/>
    <col min="10" max="16384" width="8.7265625" style="118"/>
  </cols>
  <sheetData>
    <row r="2" spans="1:7" ht="16" thickBot="1">
      <c r="A2" s="116" t="s">
        <v>178</v>
      </c>
      <c r="B2" s="400" t="s">
        <v>1356</v>
      </c>
      <c r="C2" s="400"/>
      <c r="D2" s="400"/>
    </row>
    <row r="3" spans="1:7" ht="16" thickBot="1">
      <c r="A3" s="119" t="s">
        <v>176</v>
      </c>
      <c r="B3" s="117" t="s">
        <v>1357</v>
      </c>
    </row>
    <row r="4" spans="1:7" ht="14.5" customHeight="1">
      <c r="A4" s="401" t="s">
        <v>1358</v>
      </c>
      <c r="B4" s="403" t="s">
        <v>1359</v>
      </c>
      <c r="C4" s="403" t="s">
        <v>1360</v>
      </c>
      <c r="D4" s="403" t="s">
        <v>1361</v>
      </c>
      <c r="E4" s="403" t="s">
        <v>1362</v>
      </c>
      <c r="F4" s="403" t="s">
        <v>1363</v>
      </c>
      <c r="G4" s="405" t="s">
        <v>1364</v>
      </c>
    </row>
    <row r="5" spans="1:7" ht="15" customHeight="1" thickBot="1">
      <c r="A5" s="402"/>
      <c r="B5" s="404"/>
      <c r="C5" s="404"/>
      <c r="D5" s="404"/>
      <c r="E5" s="404"/>
      <c r="F5" s="404"/>
      <c r="G5" s="406"/>
    </row>
    <row r="6" spans="1:7" ht="104.5" thickBot="1">
      <c r="A6" s="120" t="s">
        <v>1365</v>
      </c>
      <c r="B6" s="121">
        <v>2145750.36</v>
      </c>
      <c r="C6" s="121">
        <v>2354971.6425741198</v>
      </c>
      <c r="D6" s="121">
        <v>306040.747365352</v>
      </c>
      <c r="E6" s="121">
        <v>4.4482767797843508</v>
      </c>
      <c r="F6" s="121">
        <v>182677.244903388</v>
      </c>
      <c r="G6" s="122" t="s">
        <v>1366</v>
      </c>
    </row>
    <row r="7" spans="1:7" ht="31.5" thickBot="1">
      <c r="A7" s="120" t="s">
        <v>1367</v>
      </c>
      <c r="B7" s="121">
        <v>1380643.17</v>
      </c>
      <c r="C7" s="121">
        <v>1678909.50546919</v>
      </c>
      <c r="D7" s="121">
        <v>180647.90925181599</v>
      </c>
      <c r="E7" s="121">
        <v>5.4317887273894145</v>
      </c>
      <c r="F7" s="121">
        <v>92699.080063475296</v>
      </c>
      <c r="G7" s="122"/>
    </row>
    <row r="8" spans="1:7" ht="15.5">
      <c r="A8" s="123"/>
    </row>
    <row r="9" spans="1:7" ht="16" thickBot="1">
      <c r="A9" s="116" t="s">
        <v>178</v>
      </c>
      <c r="B9" s="400" t="s">
        <v>1324</v>
      </c>
      <c r="C9" s="400"/>
      <c r="D9" s="400"/>
    </row>
    <row r="10" spans="1:7" ht="16" thickBot="1">
      <c r="A10" s="119" t="s">
        <v>176</v>
      </c>
      <c r="B10" s="400" t="s">
        <v>1323</v>
      </c>
      <c r="C10" s="400"/>
      <c r="D10" s="400"/>
      <c r="E10" s="124"/>
      <c r="F10" s="124"/>
      <c r="G10" s="125"/>
    </row>
    <row r="11" spans="1:7" ht="14.5" customHeight="1">
      <c r="A11" s="401" t="s">
        <v>1358</v>
      </c>
      <c r="B11" s="403" t="s">
        <v>1359</v>
      </c>
      <c r="C11" s="403" t="s">
        <v>1360</v>
      </c>
      <c r="D11" s="403" t="s">
        <v>1361</v>
      </c>
      <c r="E11" s="403" t="s">
        <v>1362</v>
      </c>
      <c r="F11" s="403" t="s">
        <v>1363</v>
      </c>
      <c r="G11" s="405" t="s">
        <v>1364</v>
      </c>
    </row>
    <row r="12" spans="1:7" ht="15" customHeight="1" thickBot="1">
      <c r="A12" s="402"/>
      <c r="B12" s="404"/>
      <c r="C12" s="404"/>
      <c r="D12" s="404"/>
      <c r="E12" s="404"/>
      <c r="F12" s="404"/>
      <c r="G12" s="406"/>
    </row>
    <row r="13" spans="1:7" ht="91.5" thickBot="1">
      <c r="A13" s="120" t="s">
        <v>1368</v>
      </c>
      <c r="B13" s="121">
        <v>2985735.92</v>
      </c>
      <c r="C13" s="121">
        <v>3704701.8427838101</v>
      </c>
      <c r="D13" s="121">
        <v>410333.46055170998</v>
      </c>
      <c r="E13" s="121">
        <v>6.6227357578972939</v>
      </c>
      <c r="F13" s="121">
        <v>216265.03107855099</v>
      </c>
      <c r="G13" s="122" t="s">
        <v>1369</v>
      </c>
    </row>
    <row r="14" spans="1:7" ht="31.5" thickBot="1">
      <c r="A14" s="120" t="s">
        <v>1370</v>
      </c>
      <c r="B14" s="121">
        <v>1388784.5</v>
      </c>
      <c r="C14" s="121">
        <v>2067926.1699812999</v>
      </c>
      <c r="D14" s="121">
        <v>164473.25540957</v>
      </c>
      <c r="E14" s="121">
        <v>9.9658034492555867</v>
      </c>
      <c r="F14" s="121">
        <v>56145.984103211304</v>
      </c>
      <c r="G14" s="122"/>
    </row>
    <row r="16" spans="1:7" ht="16" thickBot="1">
      <c r="A16" s="116" t="s">
        <v>178</v>
      </c>
      <c r="B16" s="400" t="s">
        <v>1337</v>
      </c>
      <c r="C16" s="400"/>
      <c r="D16" s="400"/>
      <c r="E16" s="124"/>
      <c r="F16" s="124"/>
      <c r="G16" s="125"/>
    </row>
    <row r="17" spans="1:7" ht="16" thickBot="1">
      <c r="A17" s="119" t="s">
        <v>176</v>
      </c>
      <c r="B17" s="400" t="s">
        <v>1336</v>
      </c>
      <c r="C17" s="400"/>
      <c r="D17" s="400"/>
    </row>
    <row r="18" spans="1:7" ht="14.5" customHeight="1">
      <c r="A18" s="401" t="s">
        <v>1358</v>
      </c>
      <c r="B18" s="403" t="s">
        <v>1359</v>
      </c>
      <c r="C18" s="403" t="s">
        <v>1360</v>
      </c>
      <c r="D18" s="403" t="s">
        <v>1361</v>
      </c>
      <c r="E18" s="403" t="s">
        <v>1362</v>
      </c>
      <c r="F18" s="403" t="s">
        <v>1363</v>
      </c>
      <c r="G18" s="405" t="s">
        <v>1364</v>
      </c>
    </row>
    <row r="19" spans="1:7" ht="15" customHeight="1" thickBot="1">
      <c r="A19" s="402"/>
      <c r="B19" s="404"/>
      <c r="C19" s="404"/>
      <c r="D19" s="404"/>
      <c r="E19" s="404"/>
      <c r="F19" s="404"/>
      <c r="G19" s="406"/>
    </row>
    <row r="20" spans="1:7" ht="91.5" thickBot="1">
      <c r="A20" s="120" t="s">
        <v>1371</v>
      </c>
      <c r="B20" s="121">
        <v>1831460.57</v>
      </c>
      <c r="C20" s="121">
        <v>2576519.5261711301</v>
      </c>
      <c r="D20" s="121">
        <v>281950.65583530202</v>
      </c>
      <c r="E20" s="121">
        <v>8.2490418226462108</v>
      </c>
      <c r="F20" s="121">
        <v>146981.06144696299</v>
      </c>
      <c r="G20" s="122" t="s">
        <v>1369</v>
      </c>
    </row>
    <row r="21" spans="1:7" ht="31.5" thickBot="1">
      <c r="A21" s="120" t="s">
        <v>1372</v>
      </c>
      <c r="B21" s="121">
        <v>1318454.05</v>
      </c>
      <c r="C21" s="121">
        <v>1908991.1776567299</v>
      </c>
      <c r="D21" s="121">
        <v>189072.956639963</v>
      </c>
      <c r="E21" s="121">
        <v>8.950093131074361</v>
      </c>
      <c r="F21" s="121">
        <v>89071.414889884094</v>
      </c>
      <c r="G21" s="122"/>
    </row>
    <row r="23" spans="1:7" ht="16" thickBot="1">
      <c r="A23" s="116" t="s">
        <v>178</v>
      </c>
      <c r="B23" s="407" t="s">
        <v>1341</v>
      </c>
      <c r="C23" s="408"/>
      <c r="D23" s="409"/>
      <c r="E23" s="124"/>
      <c r="F23" s="124"/>
      <c r="G23" s="125"/>
    </row>
    <row r="24" spans="1:7" ht="16" thickBot="1">
      <c r="A24" s="119" t="s">
        <v>176</v>
      </c>
      <c r="B24" s="410" t="s">
        <v>1340</v>
      </c>
      <c r="C24" s="411"/>
      <c r="D24" s="412"/>
    </row>
    <row r="25" spans="1:7" ht="14.5" customHeight="1">
      <c r="A25" s="401" t="s">
        <v>1358</v>
      </c>
      <c r="B25" s="403" t="s">
        <v>1359</v>
      </c>
      <c r="C25" s="403" t="s">
        <v>1360</v>
      </c>
      <c r="D25" s="403" t="s">
        <v>1361</v>
      </c>
      <c r="E25" s="403" t="s">
        <v>1362</v>
      </c>
      <c r="F25" s="403" t="s">
        <v>1363</v>
      </c>
      <c r="G25" s="405" t="s">
        <v>1364</v>
      </c>
    </row>
    <row r="26" spans="1:7" ht="15" customHeight="1" thickBot="1">
      <c r="A26" s="402"/>
      <c r="B26" s="404"/>
      <c r="C26" s="404"/>
      <c r="D26" s="404"/>
      <c r="E26" s="404"/>
      <c r="F26" s="404"/>
      <c r="G26" s="406"/>
    </row>
    <row r="27" spans="1:7" ht="91.5" thickBot="1">
      <c r="A27" s="120" t="s">
        <v>1373</v>
      </c>
      <c r="B27" s="121">
        <v>2390600.3199999998</v>
      </c>
      <c r="C27" s="121">
        <v>2988769.54998544</v>
      </c>
      <c r="D27" s="121">
        <v>339944.98214261798</v>
      </c>
      <c r="E27" s="121">
        <v>6.3230939610142123</v>
      </c>
      <c r="F27" s="121">
        <v>183380.21111830499</v>
      </c>
      <c r="G27" s="122" t="s">
        <v>1369</v>
      </c>
    </row>
    <row r="28" spans="1:7" ht="78.5" thickBot="1">
      <c r="A28" s="120" t="s">
        <v>1374</v>
      </c>
      <c r="B28" s="121">
        <v>981598.71</v>
      </c>
      <c r="C28" s="121">
        <v>1436197.68389601</v>
      </c>
      <c r="D28" s="121">
        <v>148242.599260466</v>
      </c>
      <c r="E28" s="121">
        <v>7.1420867259253979</v>
      </c>
      <c r="F28" s="121">
        <v>73008.106650715796</v>
      </c>
      <c r="G28" s="122" t="s">
        <v>1375</v>
      </c>
    </row>
    <row r="30" spans="1:7" ht="16" thickBot="1">
      <c r="A30" s="116" t="s">
        <v>178</v>
      </c>
      <c r="B30" s="400" t="s">
        <v>1343</v>
      </c>
      <c r="C30" s="400"/>
      <c r="D30" s="400"/>
      <c r="E30" s="124"/>
      <c r="F30" s="124"/>
      <c r="G30" s="125"/>
    </row>
    <row r="31" spans="1:7" ht="16" thickBot="1">
      <c r="A31" s="119" t="s">
        <v>176</v>
      </c>
      <c r="B31" s="400" t="s">
        <v>1342</v>
      </c>
      <c r="C31" s="400"/>
      <c r="D31" s="400"/>
    </row>
    <row r="32" spans="1:7" ht="14.5" customHeight="1">
      <c r="A32" s="401" t="s">
        <v>1358</v>
      </c>
      <c r="B32" s="403" t="s">
        <v>1359</v>
      </c>
      <c r="C32" s="403" t="s">
        <v>1360</v>
      </c>
      <c r="D32" s="403" t="s">
        <v>1361</v>
      </c>
      <c r="E32" s="403" t="s">
        <v>1362</v>
      </c>
      <c r="F32" s="403" t="s">
        <v>1363</v>
      </c>
      <c r="G32" s="405" t="s">
        <v>1364</v>
      </c>
    </row>
    <row r="33" spans="1:7" ht="15" customHeight="1" thickBot="1">
      <c r="A33" s="402"/>
      <c r="B33" s="404"/>
      <c r="C33" s="404"/>
      <c r="D33" s="404"/>
      <c r="E33" s="404"/>
      <c r="F33" s="404"/>
      <c r="G33" s="406"/>
    </row>
    <row r="34" spans="1:7" ht="91.5" thickBot="1">
      <c r="A34" s="120" t="s">
        <v>1376</v>
      </c>
      <c r="B34" s="121">
        <v>1619437.96</v>
      </c>
      <c r="C34" s="121">
        <v>2179466.0217029401</v>
      </c>
      <c r="D34" s="121">
        <v>234827.60926663101</v>
      </c>
      <c r="E34" s="121">
        <v>6.9088037877116735</v>
      </c>
      <c r="F34" s="121">
        <v>120657.55059973701</v>
      </c>
      <c r="G34" s="122" t="s">
        <v>1369</v>
      </c>
    </row>
    <row r="35" spans="1:7" ht="91.5" thickBot="1">
      <c r="A35" s="120" t="s">
        <v>1377</v>
      </c>
      <c r="B35" s="121">
        <v>1728355.87</v>
      </c>
      <c r="C35" s="121">
        <v>2431049.6022952301</v>
      </c>
      <c r="D35" s="121">
        <v>195310.09483407301</v>
      </c>
      <c r="E35" s="121">
        <v>9.8189503753630998</v>
      </c>
      <c r="F35" s="121">
        <v>67960.785342316405</v>
      </c>
      <c r="G35" s="122" t="s">
        <v>1378</v>
      </c>
    </row>
    <row r="37" spans="1:7" ht="16" thickBot="1">
      <c r="A37" s="116" t="s">
        <v>178</v>
      </c>
      <c r="B37" s="400" t="s">
        <v>1345</v>
      </c>
      <c r="C37" s="400"/>
      <c r="D37" s="400"/>
      <c r="E37" s="124"/>
      <c r="F37" s="124"/>
      <c r="G37" s="125"/>
    </row>
    <row r="38" spans="1:7" ht="16" thickBot="1">
      <c r="A38" s="119" t="s">
        <v>176</v>
      </c>
      <c r="B38" s="400" t="s">
        <v>1344</v>
      </c>
      <c r="C38" s="400"/>
      <c r="D38" s="400"/>
    </row>
    <row r="39" spans="1:7" ht="14.5" customHeight="1">
      <c r="A39" s="401" t="s">
        <v>1358</v>
      </c>
      <c r="B39" s="403" t="s">
        <v>1359</v>
      </c>
      <c r="C39" s="403" t="s">
        <v>1360</v>
      </c>
      <c r="D39" s="403" t="s">
        <v>1361</v>
      </c>
      <c r="E39" s="403" t="s">
        <v>1362</v>
      </c>
      <c r="F39" s="403" t="s">
        <v>1363</v>
      </c>
      <c r="G39" s="405" t="s">
        <v>1364</v>
      </c>
    </row>
    <row r="40" spans="1:7" ht="15" customHeight="1" thickBot="1">
      <c r="A40" s="402"/>
      <c r="B40" s="404"/>
      <c r="C40" s="404"/>
      <c r="D40" s="404"/>
      <c r="E40" s="404"/>
      <c r="F40" s="404"/>
      <c r="G40" s="406"/>
    </row>
    <row r="41" spans="1:7" ht="91.5" thickBot="1">
      <c r="A41" s="120" t="s">
        <v>1379</v>
      </c>
      <c r="B41" s="121">
        <v>2122197.9500000002</v>
      </c>
      <c r="C41" s="121">
        <v>2689103.58251565</v>
      </c>
      <c r="D41" s="121">
        <v>233201.67497448501</v>
      </c>
      <c r="E41" s="121">
        <v>8.2929617083276348</v>
      </c>
      <c r="F41" s="121">
        <v>92334.621302831496</v>
      </c>
      <c r="G41" s="122" t="s">
        <v>1380</v>
      </c>
    </row>
    <row r="42" spans="1:7" ht="31.5" thickBot="1">
      <c r="A42" s="120" t="s">
        <v>1381</v>
      </c>
      <c r="B42" s="121">
        <v>785161.45</v>
      </c>
      <c r="C42" s="121">
        <v>1080049.79579249</v>
      </c>
      <c r="D42" s="121">
        <v>148940.36867621299</v>
      </c>
      <c r="E42" s="121">
        <v>5.3458328268735285</v>
      </c>
      <c r="F42" s="121">
        <v>92362.503880272401</v>
      </c>
      <c r="G42" s="122"/>
    </row>
    <row r="44" spans="1:7" ht="16" thickBot="1">
      <c r="A44" s="116" t="s">
        <v>178</v>
      </c>
      <c r="B44" s="400" t="s">
        <v>1382</v>
      </c>
      <c r="C44" s="400"/>
      <c r="D44" s="400"/>
      <c r="E44" s="124"/>
      <c r="F44" s="124"/>
      <c r="G44" s="125"/>
    </row>
    <row r="45" spans="1:7" ht="16" thickBot="1">
      <c r="A45" s="119" t="s">
        <v>176</v>
      </c>
      <c r="B45" s="400" t="s">
        <v>1383</v>
      </c>
      <c r="C45" s="400"/>
      <c r="D45" s="400"/>
    </row>
    <row r="46" spans="1:7" ht="14.5" customHeight="1">
      <c r="A46" s="401" t="s">
        <v>1358</v>
      </c>
      <c r="B46" s="403" t="s">
        <v>1359</v>
      </c>
      <c r="C46" s="403" t="s">
        <v>1360</v>
      </c>
      <c r="D46" s="403" t="s">
        <v>1361</v>
      </c>
      <c r="E46" s="403" t="s">
        <v>1362</v>
      </c>
      <c r="F46" s="403" t="s">
        <v>1363</v>
      </c>
      <c r="G46" s="405" t="s">
        <v>1364</v>
      </c>
    </row>
    <row r="47" spans="1:7" ht="15" customHeight="1" thickBot="1">
      <c r="A47" s="402"/>
      <c r="B47" s="404"/>
      <c r="C47" s="404"/>
      <c r="D47" s="404"/>
      <c r="E47" s="404"/>
      <c r="F47" s="404"/>
      <c r="G47" s="406"/>
    </row>
    <row r="48" spans="1:7" ht="91.5" thickBot="1">
      <c r="A48" s="120" t="s">
        <v>1384</v>
      </c>
      <c r="B48" s="121">
        <v>1578484.49</v>
      </c>
      <c r="C48" s="121">
        <v>2212707.2594791702</v>
      </c>
      <c r="D48" s="121">
        <v>428555.92190917197</v>
      </c>
      <c r="E48" s="121">
        <v>4.0728545597038561</v>
      </c>
      <c r="F48" s="121">
        <v>312644.45395482599</v>
      </c>
      <c r="G48" s="122" t="s">
        <v>1385</v>
      </c>
    </row>
    <row r="49" spans="1:7" ht="91.5" thickBot="1">
      <c r="A49" s="120" t="s">
        <v>1386</v>
      </c>
      <c r="B49" s="121">
        <v>1980122.09</v>
      </c>
      <c r="C49" s="121">
        <v>2851649.6610129499</v>
      </c>
      <c r="D49" s="121">
        <v>247575.34770685999</v>
      </c>
      <c r="E49" s="121">
        <v>9.0428225454984013</v>
      </c>
      <c r="F49" s="121">
        <v>98193.115892448302</v>
      </c>
      <c r="G49" s="122" t="s">
        <v>1378</v>
      </c>
    </row>
    <row r="51" spans="1:7" ht="16" thickBot="1">
      <c r="A51" s="116" t="s">
        <v>178</v>
      </c>
      <c r="B51" s="400" t="s">
        <v>1351</v>
      </c>
      <c r="C51" s="400"/>
      <c r="D51" s="400"/>
      <c r="E51" s="124"/>
      <c r="F51" s="124"/>
      <c r="G51" s="125"/>
    </row>
    <row r="52" spans="1:7" ht="16" thickBot="1">
      <c r="A52" s="119" t="s">
        <v>176</v>
      </c>
      <c r="B52" s="400" t="s">
        <v>1350</v>
      </c>
      <c r="C52" s="400"/>
      <c r="D52" s="400"/>
    </row>
    <row r="53" spans="1:7" ht="14.5" customHeight="1">
      <c r="A53" s="401" t="s">
        <v>1358</v>
      </c>
      <c r="B53" s="403" t="s">
        <v>1359</v>
      </c>
      <c r="C53" s="403" t="s">
        <v>1360</v>
      </c>
      <c r="D53" s="403" t="s">
        <v>1361</v>
      </c>
      <c r="E53" s="403" t="s">
        <v>1362</v>
      </c>
      <c r="F53" s="403" t="s">
        <v>1363</v>
      </c>
      <c r="G53" s="405" t="s">
        <v>1364</v>
      </c>
    </row>
    <row r="54" spans="1:7" ht="15" customHeight="1" thickBot="1">
      <c r="A54" s="402"/>
      <c r="B54" s="404"/>
      <c r="C54" s="404"/>
      <c r="D54" s="404"/>
      <c r="E54" s="404"/>
      <c r="F54" s="404"/>
      <c r="G54" s="406"/>
    </row>
    <row r="55" spans="1:7" ht="91.5" thickBot="1">
      <c r="A55" s="120" t="s">
        <v>1387</v>
      </c>
      <c r="B55" s="121">
        <v>1656248.71</v>
      </c>
      <c r="C55" s="121">
        <v>2221165.7557533602</v>
      </c>
      <c r="D55" s="121">
        <v>484093.92941422499</v>
      </c>
      <c r="E55" s="121">
        <v>3.4155306271994692</v>
      </c>
      <c r="F55" s="121">
        <v>367739.43142954499</v>
      </c>
      <c r="G55" s="122" t="s">
        <v>1369</v>
      </c>
    </row>
    <row r="56" spans="1:7" ht="91.5" thickBot="1">
      <c r="A56" s="120" t="s">
        <v>1388</v>
      </c>
      <c r="B56" s="121">
        <v>1943406.51</v>
      </c>
      <c r="C56" s="121">
        <v>2419673.4384872699</v>
      </c>
      <c r="D56" s="121">
        <v>347497.50792861002</v>
      </c>
      <c r="E56" s="121">
        <v>4.4318958076297745</v>
      </c>
      <c r="F56" s="121">
        <v>220744.133050545</v>
      </c>
      <c r="G56" s="122" t="s">
        <v>1389</v>
      </c>
    </row>
    <row r="58" spans="1:7" ht="16" thickBot="1">
      <c r="A58" s="116" t="s">
        <v>178</v>
      </c>
      <c r="B58" s="400" t="s">
        <v>1355</v>
      </c>
      <c r="C58" s="400"/>
      <c r="D58" s="400"/>
      <c r="E58" s="124"/>
      <c r="F58" s="124"/>
      <c r="G58" s="125"/>
    </row>
    <row r="59" spans="1:7" ht="16" thickBot="1">
      <c r="A59" s="119" t="s">
        <v>176</v>
      </c>
      <c r="B59" s="400" t="s">
        <v>1354</v>
      </c>
      <c r="C59" s="400"/>
      <c r="D59" s="400"/>
    </row>
    <row r="60" spans="1:7" ht="14.5" customHeight="1">
      <c r="A60" s="401" t="s">
        <v>1358</v>
      </c>
      <c r="B60" s="403" t="s">
        <v>1359</v>
      </c>
      <c r="C60" s="403" t="s">
        <v>1360</v>
      </c>
      <c r="D60" s="403" t="s">
        <v>1361</v>
      </c>
      <c r="E60" s="403" t="s">
        <v>1362</v>
      </c>
      <c r="F60" s="403" t="s">
        <v>1363</v>
      </c>
      <c r="G60" s="405" t="s">
        <v>1364</v>
      </c>
    </row>
    <row r="61" spans="1:7" ht="15" customHeight="1" thickBot="1">
      <c r="A61" s="402"/>
      <c r="B61" s="404"/>
      <c r="C61" s="404"/>
      <c r="D61" s="404"/>
      <c r="E61" s="404"/>
      <c r="F61" s="404"/>
      <c r="G61" s="406"/>
    </row>
    <row r="62" spans="1:7" ht="91.5" thickBot="1">
      <c r="A62" s="120" t="s">
        <v>1390</v>
      </c>
      <c r="B62" s="121">
        <v>2114098.94</v>
      </c>
      <c r="C62" s="121">
        <v>2734446.6937792501</v>
      </c>
      <c r="D62" s="121">
        <v>479552.35601644701</v>
      </c>
      <c r="E62" s="121">
        <v>4.2239229443514219</v>
      </c>
      <c r="F62" s="121">
        <v>336310.05069806799</v>
      </c>
      <c r="G62" s="122" t="s">
        <v>1369</v>
      </c>
    </row>
    <row r="63" spans="1:7" ht="31.5" thickBot="1">
      <c r="A63" s="120" t="s">
        <v>1391</v>
      </c>
      <c r="B63" s="121">
        <v>1279349.69</v>
      </c>
      <c r="C63" s="121">
        <v>1553308.80773335</v>
      </c>
      <c r="D63" s="121">
        <v>249721.373493286</v>
      </c>
      <c r="E63" s="121">
        <v>3.6352595805998402</v>
      </c>
      <c r="F63" s="121">
        <v>168352.07362151699</v>
      </c>
      <c r="G63" s="122"/>
    </row>
    <row r="65" spans="1:7" ht="16" thickBot="1">
      <c r="A65" s="116" t="s">
        <v>178</v>
      </c>
      <c r="B65" s="400" t="s">
        <v>1353</v>
      </c>
      <c r="C65" s="400"/>
      <c r="D65" s="400"/>
      <c r="E65" s="124"/>
      <c r="F65" s="124"/>
      <c r="G65" s="125"/>
    </row>
    <row r="66" spans="1:7" ht="16" thickBot="1">
      <c r="A66" s="119" t="s">
        <v>176</v>
      </c>
      <c r="B66" s="400" t="s">
        <v>1352</v>
      </c>
      <c r="C66" s="400"/>
      <c r="D66" s="400"/>
    </row>
    <row r="67" spans="1:7" ht="14.5" customHeight="1">
      <c r="A67" s="401" t="s">
        <v>1358</v>
      </c>
      <c r="B67" s="403" t="s">
        <v>1359</v>
      </c>
      <c r="C67" s="403" t="s">
        <v>1360</v>
      </c>
      <c r="D67" s="403" t="s">
        <v>1361</v>
      </c>
      <c r="E67" s="403" t="s">
        <v>1362</v>
      </c>
      <c r="F67" s="403" t="s">
        <v>1363</v>
      </c>
      <c r="G67" s="405" t="s">
        <v>1364</v>
      </c>
    </row>
    <row r="68" spans="1:7" ht="15" customHeight="1" thickBot="1">
      <c r="A68" s="402"/>
      <c r="B68" s="404"/>
      <c r="C68" s="404"/>
      <c r="D68" s="404"/>
      <c r="E68" s="404"/>
      <c r="F68" s="404"/>
      <c r="G68" s="406"/>
    </row>
    <row r="69" spans="1:7" ht="91.5" thickBot="1">
      <c r="A69" s="120" t="s">
        <v>1392</v>
      </c>
      <c r="B69" s="121">
        <v>1454507.29</v>
      </c>
      <c r="C69" s="121">
        <v>1999386.1680208</v>
      </c>
      <c r="D69" s="121">
        <v>462565.89186667901</v>
      </c>
      <c r="E69" s="121">
        <v>3.2333393126524981</v>
      </c>
      <c r="F69" s="121">
        <v>357829.14388100902</v>
      </c>
      <c r="G69" s="122" t="s">
        <v>1369</v>
      </c>
    </row>
    <row r="70" spans="1:7" ht="78.5" thickBot="1">
      <c r="A70" s="120" t="s">
        <v>1393</v>
      </c>
      <c r="B70" s="121">
        <v>3828041.73</v>
      </c>
      <c r="C70" s="121">
        <v>4796050.85791511</v>
      </c>
      <c r="D70" s="121">
        <v>307318.31820716901</v>
      </c>
      <c r="E70" s="121">
        <v>8.8740556771477266</v>
      </c>
      <c r="F70" s="121">
        <v>56079.608611862699</v>
      </c>
      <c r="G70" s="122" t="s">
        <v>1394</v>
      </c>
    </row>
    <row r="72" spans="1:7" ht="16" thickBot="1">
      <c r="A72" s="116" t="s">
        <v>178</v>
      </c>
      <c r="B72" s="400" t="s">
        <v>1395</v>
      </c>
      <c r="C72" s="400"/>
      <c r="D72" s="400"/>
      <c r="E72" s="124"/>
      <c r="F72" s="124"/>
      <c r="G72" s="125"/>
    </row>
    <row r="73" spans="1:7" ht="16" thickBot="1">
      <c r="A73" s="119" t="s">
        <v>176</v>
      </c>
      <c r="B73" s="400" t="s">
        <v>1396</v>
      </c>
      <c r="C73" s="400"/>
      <c r="D73" s="400"/>
    </row>
    <row r="74" spans="1:7" ht="14.5" customHeight="1">
      <c r="A74" s="401" t="s">
        <v>1358</v>
      </c>
      <c r="B74" s="403" t="s">
        <v>1359</v>
      </c>
      <c r="C74" s="403" t="s">
        <v>1360</v>
      </c>
      <c r="D74" s="403" t="s">
        <v>1361</v>
      </c>
      <c r="E74" s="403" t="s">
        <v>1362</v>
      </c>
      <c r="F74" s="403" t="s">
        <v>1363</v>
      </c>
      <c r="G74" s="405" t="s">
        <v>1364</v>
      </c>
    </row>
    <row r="75" spans="1:7" ht="15" customHeight="1" thickBot="1">
      <c r="A75" s="402"/>
      <c r="B75" s="404"/>
      <c r="C75" s="404"/>
      <c r="D75" s="404"/>
      <c r="E75" s="404"/>
      <c r="F75" s="404"/>
      <c r="G75" s="406"/>
    </row>
    <row r="76" spans="1:7" ht="16" thickBot="1">
      <c r="A76" s="120" t="s">
        <v>1397</v>
      </c>
      <c r="B76" s="121">
        <v>2246411.4</v>
      </c>
      <c r="C76" s="121">
        <v>3299658.4636440398</v>
      </c>
      <c r="D76" s="121">
        <v>445593.32151219499</v>
      </c>
      <c r="E76" s="121">
        <v>6.3270655481722704</v>
      </c>
      <c r="F76" s="121">
        <v>272742.65956042602</v>
      </c>
      <c r="G76" s="122"/>
    </row>
    <row r="78" spans="1:7" ht="16" thickBot="1">
      <c r="A78" s="116" t="s">
        <v>178</v>
      </c>
      <c r="B78" s="400" t="s">
        <v>1347</v>
      </c>
      <c r="C78" s="400"/>
      <c r="D78" s="400"/>
      <c r="E78" s="124"/>
      <c r="F78" s="124"/>
      <c r="G78" s="125"/>
    </row>
    <row r="79" spans="1:7" ht="16" thickBot="1">
      <c r="A79" s="119" t="s">
        <v>176</v>
      </c>
      <c r="B79" s="400" t="s">
        <v>1346</v>
      </c>
      <c r="C79" s="400"/>
      <c r="D79" s="400"/>
    </row>
    <row r="80" spans="1:7" ht="14.5" customHeight="1">
      <c r="A80" s="401" t="s">
        <v>1358</v>
      </c>
      <c r="B80" s="403" t="s">
        <v>1359</v>
      </c>
      <c r="C80" s="403" t="s">
        <v>1360</v>
      </c>
      <c r="D80" s="403" t="s">
        <v>1361</v>
      </c>
      <c r="E80" s="403" t="s">
        <v>1362</v>
      </c>
      <c r="F80" s="403" t="s">
        <v>1363</v>
      </c>
      <c r="G80" s="405" t="s">
        <v>1364</v>
      </c>
    </row>
    <row r="81" spans="1:7" ht="15" customHeight="1" thickBot="1">
      <c r="A81" s="402"/>
      <c r="B81" s="404"/>
      <c r="C81" s="404"/>
      <c r="D81" s="404"/>
      <c r="E81" s="404"/>
      <c r="F81" s="404"/>
      <c r="G81" s="406"/>
    </row>
    <row r="82" spans="1:7" ht="91.5" thickBot="1">
      <c r="A82" s="120" t="s">
        <v>1398</v>
      </c>
      <c r="B82" s="121">
        <v>2369680.44</v>
      </c>
      <c r="C82" s="121">
        <v>3012714.0215032301</v>
      </c>
      <c r="D82" s="121">
        <v>512671.11959579302</v>
      </c>
      <c r="E82" s="121">
        <v>4.3318293777222117</v>
      </c>
      <c r="F82" s="121">
        <v>354851.987188984</v>
      </c>
      <c r="G82" s="122" t="s">
        <v>1369</v>
      </c>
    </row>
    <row r="83" spans="1:7" ht="31.5" thickBot="1">
      <c r="A83" s="120" t="s">
        <v>1399</v>
      </c>
      <c r="B83" s="121">
        <v>1401324.64</v>
      </c>
      <c r="C83" s="121">
        <v>1690825.91943022</v>
      </c>
      <c r="D83" s="121">
        <v>278141.00831752497</v>
      </c>
      <c r="E83" s="121">
        <v>3.5527384352780622</v>
      </c>
      <c r="F83" s="121">
        <v>189567.943783216</v>
      </c>
      <c r="G83" s="122"/>
    </row>
    <row r="85" spans="1:7" ht="16" thickBot="1">
      <c r="A85" s="116" t="s">
        <v>178</v>
      </c>
      <c r="B85" s="400" t="s">
        <v>1349</v>
      </c>
      <c r="C85" s="400"/>
      <c r="D85" s="400"/>
      <c r="E85" s="124"/>
      <c r="F85" s="124"/>
      <c r="G85" s="125"/>
    </row>
    <row r="86" spans="1:7" ht="16" thickBot="1">
      <c r="A86" s="119" t="s">
        <v>176</v>
      </c>
      <c r="B86" s="400" t="s">
        <v>1348</v>
      </c>
      <c r="C86" s="400"/>
      <c r="D86" s="400"/>
    </row>
    <row r="87" spans="1:7" ht="14.5" customHeight="1">
      <c r="A87" s="401" t="s">
        <v>1358</v>
      </c>
      <c r="B87" s="403" t="s">
        <v>1359</v>
      </c>
      <c r="C87" s="403" t="s">
        <v>1360</v>
      </c>
      <c r="D87" s="403" t="s">
        <v>1361</v>
      </c>
      <c r="E87" s="403" t="s">
        <v>1362</v>
      </c>
      <c r="F87" s="403" t="s">
        <v>1363</v>
      </c>
      <c r="G87" s="405" t="s">
        <v>1364</v>
      </c>
    </row>
    <row r="88" spans="1:7" ht="15" customHeight="1" thickBot="1">
      <c r="A88" s="402"/>
      <c r="B88" s="404"/>
      <c r="C88" s="404"/>
      <c r="D88" s="404"/>
      <c r="E88" s="404"/>
      <c r="F88" s="404"/>
      <c r="G88" s="406"/>
    </row>
    <row r="89" spans="1:7" ht="92" thickBot="1">
      <c r="A89" s="120" t="s">
        <v>1400</v>
      </c>
      <c r="B89" s="121">
        <v>2965484.72</v>
      </c>
      <c r="C89" s="121">
        <v>3833211.0520867999</v>
      </c>
      <c r="D89" s="121">
        <v>421578.45492015599</v>
      </c>
      <c r="E89" s="121">
        <v>7.0701402327346523</v>
      </c>
      <c r="F89" s="121">
        <v>542169.02719115606</v>
      </c>
      <c r="G89" s="126" t="s">
        <v>1369</v>
      </c>
    </row>
    <row r="90" spans="1:7" ht="31.5" thickBot="1">
      <c r="A90" s="120" t="s">
        <v>1401</v>
      </c>
      <c r="B90" s="121">
        <v>812363.11</v>
      </c>
      <c r="C90" s="121">
        <v>1191113.3908774401</v>
      </c>
      <c r="D90" s="121">
        <v>193156.429495666</v>
      </c>
      <c r="E90" s="121">
        <v>4.9579535153173486</v>
      </c>
      <c r="F90" s="121">
        <v>130760.55418674101</v>
      </c>
      <c r="G90" s="122"/>
    </row>
    <row r="92" spans="1:7" ht="16" thickBot="1">
      <c r="A92" s="116" t="s">
        <v>178</v>
      </c>
      <c r="B92" s="400" t="s">
        <v>1402</v>
      </c>
      <c r="C92" s="400"/>
      <c r="D92" s="400"/>
      <c r="E92" s="124"/>
      <c r="F92" s="124"/>
      <c r="G92" s="125"/>
    </row>
    <row r="93" spans="1:7" ht="16" thickBot="1">
      <c r="A93" s="119" t="s">
        <v>176</v>
      </c>
      <c r="B93" s="400" t="s">
        <v>1403</v>
      </c>
      <c r="C93" s="400"/>
      <c r="D93" s="400"/>
    </row>
    <row r="94" spans="1:7" ht="14.5" customHeight="1">
      <c r="A94" s="401" t="s">
        <v>1358</v>
      </c>
      <c r="B94" s="403" t="s">
        <v>1359</v>
      </c>
      <c r="C94" s="403" t="s">
        <v>1360</v>
      </c>
      <c r="D94" s="403" t="s">
        <v>1361</v>
      </c>
      <c r="E94" s="403" t="s">
        <v>1362</v>
      </c>
      <c r="F94" s="403" t="s">
        <v>1363</v>
      </c>
      <c r="G94" s="405" t="s">
        <v>1364</v>
      </c>
    </row>
    <row r="95" spans="1:7" ht="15" customHeight="1" thickBot="1">
      <c r="A95" s="402"/>
      <c r="B95" s="404"/>
      <c r="C95" s="404"/>
      <c r="D95" s="404"/>
      <c r="E95" s="404"/>
      <c r="F95" s="404"/>
      <c r="G95" s="406"/>
    </row>
    <row r="96" spans="1:7" ht="104.5" thickBot="1">
      <c r="A96" s="120" t="s">
        <v>1404</v>
      </c>
      <c r="B96" s="121">
        <v>1662240.34</v>
      </c>
      <c r="C96" s="121">
        <v>1895126.6705070301</v>
      </c>
      <c r="D96" s="121">
        <v>218737.99657020101</v>
      </c>
      <c r="E96" s="121">
        <v>5.0359935810654477</v>
      </c>
      <c r="F96" s="121">
        <v>119463.02121866601</v>
      </c>
      <c r="G96" s="122" t="s">
        <v>1366</v>
      </c>
    </row>
    <row r="97" spans="1:7" ht="31.5" thickBot="1">
      <c r="A97" s="120" t="s">
        <v>1405</v>
      </c>
      <c r="B97" s="121">
        <v>1286549.1599999999</v>
      </c>
      <c r="C97" s="121">
        <v>1558293.1746254801</v>
      </c>
      <c r="D97" s="121">
        <v>147268.66877079799</v>
      </c>
      <c r="E97" s="121">
        <v>6.1844332071694943</v>
      </c>
      <c r="F97" s="121">
        <v>65638.265348789704</v>
      </c>
      <c r="G97" s="122"/>
    </row>
    <row r="99" spans="1:7" ht="16" thickBot="1">
      <c r="A99" s="116" t="s">
        <v>178</v>
      </c>
      <c r="B99" s="400" t="s">
        <v>1406</v>
      </c>
      <c r="C99" s="400"/>
      <c r="D99" s="400"/>
      <c r="E99" s="124"/>
      <c r="F99" s="124"/>
      <c r="G99" s="125"/>
    </row>
    <row r="100" spans="1:7" ht="16" thickBot="1">
      <c r="A100" s="119" t="s">
        <v>176</v>
      </c>
      <c r="B100" s="400" t="s">
        <v>1407</v>
      </c>
      <c r="C100" s="400"/>
      <c r="D100" s="400"/>
    </row>
    <row r="101" spans="1:7" ht="14.5" customHeight="1">
      <c r="A101" s="401" t="s">
        <v>1358</v>
      </c>
      <c r="B101" s="403" t="s">
        <v>1359</v>
      </c>
      <c r="C101" s="403" t="s">
        <v>1360</v>
      </c>
      <c r="D101" s="403" t="s">
        <v>1361</v>
      </c>
      <c r="E101" s="403" t="s">
        <v>1362</v>
      </c>
      <c r="F101" s="403" t="s">
        <v>1363</v>
      </c>
      <c r="G101" s="405" t="s">
        <v>1364</v>
      </c>
    </row>
    <row r="102" spans="1:7" ht="15" customHeight="1" thickBot="1">
      <c r="A102" s="402"/>
      <c r="B102" s="404"/>
      <c r="C102" s="404"/>
      <c r="D102" s="404"/>
      <c r="E102" s="404"/>
      <c r="F102" s="404"/>
      <c r="G102" s="406"/>
    </row>
    <row r="103" spans="1:7" ht="104.5" thickBot="1">
      <c r="A103" s="120" t="s">
        <v>1408</v>
      </c>
      <c r="B103" s="121">
        <v>2995960.02</v>
      </c>
      <c r="C103" s="121">
        <v>3154820.9120508302</v>
      </c>
      <c r="D103" s="121">
        <v>314922.17716757802</v>
      </c>
      <c r="E103" s="121">
        <v>5.7278485409676421</v>
      </c>
      <c r="F103" s="121">
        <v>149659.29388180099</v>
      </c>
      <c r="G103" s="122" t="s">
        <v>1366</v>
      </c>
    </row>
    <row r="104" spans="1:7" ht="31.5" thickBot="1">
      <c r="A104" s="120" t="s">
        <v>1409</v>
      </c>
      <c r="B104" s="121">
        <v>875866.49</v>
      </c>
      <c r="C104" s="121">
        <v>1038539.0941212</v>
      </c>
      <c r="D104" s="121">
        <v>119173.07262453801</v>
      </c>
      <c r="E104" s="121">
        <v>5.1491623216979496</v>
      </c>
      <c r="F104" s="121">
        <v>64769.725036870703</v>
      </c>
      <c r="G104" s="122"/>
    </row>
    <row r="106" spans="1:7" ht="16" thickBot="1">
      <c r="A106" s="116" t="s">
        <v>178</v>
      </c>
      <c r="B106" s="400" t="s">
        <v>1410</v>
      </c>
      <c r="C106" s="400"/>
      <c r="D106" s="400"/>
      <c r="E106" s="124"/>
      <c r="F106" s="124"/>
      <c r="G106" s="125"/>
    </row>
    <row r="107" spans="1:7" ht="16" thickBot="1">
      <c r="A107" s="119" t="s">
        <v>176</v>
      </c>
      <c r="B107" s="400" t="s">
        <v>1411</v>
      </c>
      <c r="C107" s="400"/>
      <c r="D107" s="400"/>
    </row>
    <row r="108" spans="1:7" ht="14.5" customHeight="1">
      <c r="A108" s="401" t="s">
        <v>1358</v>
      </c>
      <c r="B108" s="403" t="s">
        <v>1359</v>
      </c>
      <c r="C108" s="403" t="s">
        <v>1360</v>
      </c>
      <c r="D108" s="403" t="s">
        <v>1361</v>
      </c>
      <c r="E108" s="403" t="s">
        <v>1362</v>
      </c>
      <c r="F108" s="403" t="s">
        <v>1363</v>
      </c>
      <c r="G108" s="405" t="s">
        <v>1364</v>
      </c>
    </row>
    <row r="109" spans="1:7" ht="15" customHeight="1" thickBot="1">
      <c r="A109" s="402"/>
      <c r="B109" s="404"/>
      <c r="C109" s="404"/>
      <c r="D109" s="404"/>
      <c r="E109" s="404"/>
      <c r="F109" s="404"/>
      <c r="G109" s="406"/>
    </row>
    <row r="110" spans="1:7" ht="104.5" thickBot="1">
      <c r="A110" s="120" t="s">
        <v>1412</v>
      </c>
      <c r="B110" s="121">
        <v>1888291.89</v>
      </c>
      <c r="C110" s="121">
        <v>2104504.1431669099</v>
      </c>
      <c r="D110" s="121">
        <v>212023.616823619</v>
      </c>
      <c r="E110" s="121">
        <v>5.7380618595560025</v>
      </c>
      <c r="F110" s="121">
        <v>101780.61038721001</v>
      </c>
      <c r="G110" s="122" t="s">
        <v>1366</v>
      </c>
    </row>
    <row r="111" spans="1:7" ht="31.5" thickBot="1">
      <c r="A111" s="120" t="s">
        <v>1413</v>
      </c>
      <c r="B111" s="121">
        <v>765053.75</v>
      </c>
      <c r="C111" s="121">
        <v>918308.92190492898</v>
      </c>
      <c r="D111" s="121">
        <v>120105.803784916</v>
      </c>
      <c r="E111" s="121">
        <v>4.5421765526841833</v>
      </c>
      <c r="F111" s="121">
        <v>72000.653238295999</v>
      </c>
      <c r="G111" s="122"/>
    </row>
    <row r="113" spans="1:7" ht="16" thickBot="1">
      <c r="A113" s="116" t="s">
        <v>178</v>
      </c>
      <c r="B113" s="400" t="s">
        <v>1414</v>
      </c>
      <c r="C113" s="400"/>
      <c r="D113" s="400"/>
      <c r="E113" s="124"/>
      <c r="F113" s="124"/>
      <c r="G113" s="125"/>
    </row>
    <row r="114" spans="1:7" ht="16" thickBot="1">
      <c r="A114" s="119" t="s">
        <v>176</v>
      </c>
      <c r="B114" s="400" t="s">
        <v>1415</v>
      </c>
      <c r="C114" s="400"/>
      <c r="D114" s="400"/>
    </row>
    <row r="115" spans="1:7" ht="14.5" customHeight="1">
      <c r="A115" s="401" t="s">
        <v>1358</v>
      </c>
      <c r="B115" s="403" t="s">
        <v>1359</v>
      </c>
      <c r="C115" s="403" t="s">
        <v>1360</v>
      </c>
      <c r="D115" s="403" t="s">
        <v>1361</v>
      </c>
      <c r="E115" s="403" t="s">
        <v>1362</v>
      </c>
      <c r="F115" s="403" t="s">
        <v>1363</v>
      </c>
      <c r="G115" s="405" t="s">
        <v>1364</v>
      </c>
    </row>
    <row r="116" spans="1:7" ht="15" customHeight="1" thickBot="1">
      <c r="A116" s="402"/>
      <c r="B116" s="404"/>
      <c r="C116" s="404"/>
      <c r="D116" s="404"/>
      <c r="E116" s="404"/>
      <c r="F116" s="404"/>
      <c r="G116" s="406"/>
    </row>
    <row r="117" spans="1:7" ht="104.5" thickBot="1">
      <c r="A117" s="120" t="s">
        <v>1416</v>
      </c>
      <c r="B117" s="121">
        <v>1865496.17</v>
      </c>
      <c r="C117" s="121">
        <v>2086989.34109775</v>
      </c>
      <c r="D117" s="121">
        <v>210903.89388899301</v>
      </c>
      <c r="E117" s="121">
        <v>5.7518540682828263</v>
      </c>
      <c r="F117" s="121">
        <v>101578.38119787601</v>
      </c>
      <c r="G117" s="122" t="s">
        <v>1366</v>
      </c>
    </row>
    <row r="118" spans="1:7" ht="31.5" thickBot="1">
      <c r="A118" s="120" t="s">
        <v>1417</v>
      </c>
      <c r="B118" s="121">
        <v>1974295.56</v>
      </c>
      <c r="C118" s="121">
        <v>2833806.74318079</v>
      </c>
      <c r="D118" s="121">
        <v>150902.117441521</v>
      </c>
      <c r="E118" s="121">
        <v>14.743565304596368</v>
      </c>
      <c r="F118" s="121">
        <v>2454.5778946371502</v>
      </c>
      <c r="G118" s="122"/>
    </row>
    <row r="120" spans="1:7" ht="16" thickBot="1">
      <c r="A120" s="116" t="s">
        <v>178</v>
      </c>
      <c r="B120" s="400" t="s">
        <v>1418</v>
      </c>
      <c r="C120" s="400"/>
      <c r="D120" s="400"/>
      <c r="E120" s="124"/>
      <c r="F120" s="124"/>
      <c r="G120" s="125"/>
    </row>
    <row r="121" spans="1:7" ht="16" thickBot="1">
      <c r="A121" s="119" t="s">
        <v>176</v>
      </c>
      <c r="B121" s="400" t="s">
        <v>1419</v>
      </c>
      <c r="C121" s="400"/>
      <c r="D121" s="400"/>
    </row>
    <row r="122" spans="1:7" ht="14.5" customHeight="1">
      <c r="A122" s="401" t="s">
        <v>1358</v>
      </c>
      <c r="B122" s="403" t="s">
        <v>1359</v>
      </c>
      <c r="C122" s="403" t="s">
        <v>1360</v>
      </c>
      <c r="D122" s="403" t="s">
        <v>1361</v>
      </c>
      <c r="E122" s="403" t="s">
        <v>1362</v>
      </c>
      <c r="F122" s="403" t="s">
        <v>1363</v>
      </c>
      <c r="G122" s="405" t="s">
        <v>1364</v>
      </c>
    </row>
    <row r="123" spans="1:7" ht="15" customHeight="1" thickBot="1">
      <c r="A123" s="402"/>
      <c r="B123" s="404"/>
      <c r="C123" s="404"/>
      <c r="D123" s="404"/>
      <c r="E123" s="404"/>
      <c r="F123" s="404"/>
      <c r="G123" s="406"/>
    </row>
    <row r="124" spans="1:7" ht="104.5" thickBot="1">
      <c r="A124" s="120" t="s">
        <v>1420</v>
      </c>
      <c r="B124" s="121">
        <v>2173696.7400000002</v>
      </c>
      <c r="C124" s="121">
        <v>2379561.2194116898</v>
      </c>
      <c r="D124" s="121">
        <v>241876.383260034</v>
      </c>
      <c r="E124" s="121">
        <v>5.6871784878307849</v>
      </c>
      <c r="F124" s="121">
        <v>117224.76819518401</v>
      </c>
      <c r="G124" s="122" t="s">
        <v>1366</v>
      </c>
    </row>
    <row r="125" spans="1:7" ht="31.5" thickBot="1">
      <c r="A125" s="120" t="s">
        <v>1421</v>
      </c>
      <c r="B125" s="121">
        <v>1436922.72</v>
      </c>
      <c r="C125" s="121">
        <v>1758175.5149458901</v>
      </c>
      <c r="D125" s="121">
        <v>116302.361333789</v>
      </c>
      <c r="E125" s="121">
        <v>8.8359353205884741</v>
      </c>
      <c r="F125" s="121">
        <v>24201.2221458928</v>
      </c>
      <c r="G125" s="122"/>
    </row>
    <row r="127" spans="1:7" ht="16" thickBot="1">
      <c r="A127" s="116" t="s">
        <v>178</v>
      </c>
      <c r="B127" s="400" t="s">
        <v>1422</v>
      </c>
      <c r="C127" s="400"/>
      <c r="D127" s="400"/>
      <c r="E127" s="124"/>
      <c r="F127" s="124"/>
      <c r="G127" s="125"/>
    </row>
    <row r="128" spans="1:7" ht="16" thickBot="1">
      <c r="A128" s="119" t="s">
        <v>176</v>
      </c>
      <c r="B128" s="400" t="s">
        <v>1423</v>
      </c>
      <c r="C128" s="400"/>
      <c r="D128" s="400"/>
    </row>
    <row r="129" spans="1:7" ht="14.5" customHeight="1">
      <c r="A129" s="401" t="s">
        <v>1358</v>
      </c>
      <c r="B129" s="403" t="s">
        <v>1359</v>
      </c>
      <c r="C129" s="403" t="s">
        <v>1360</v>
      </c>
      <c r="D129" s="403" t="s">
        <v>1361</v>
      </c>
      <c r="E129" s="403" t="s">
        <v>1362</v>
      </c>
      <c r="F129" s="403" t="s">
        <v>1363</v>
      </c>
      <c r="G129" s="405" t="s">
        <v>1364</v>
      </c>
    </row>
    <row r="130" spans="1:7" ht="15" customHeight="1" thickBot="1">
      <c r="A130" s="402"/>
      <c r="B130" s="404"/>
      <c r="C130" s="404"/>
      <c r="D130" s="404"/>
      <c r="E130" s="404"/>
      <c r="F130" s="404"/>
      <c r="G130" s="406"/>
    </row>
    <row r="131" spans="1:7" ht="104.5" thickBot="1">
      <c r="A131" s="120" t="s">
        <v>1424</v>
      </c>
      <c r="B131" s="121">
        <v>2145092.5499999998</v>
      </c>
      <c r="C131" s="121">
        <v>2351892.04323025</v>
      </c>
      <c r="D131" s="121">
        <v>242007.73533488699</v>
      </c>
      <c r="E131" s="121">
        <v>5.6179986131991431</v>
      </c>
      <c r="F131" s="121">
        <v>118805.556134112</v>
      </c>
      <c r="G131" s="122" t="s">
        <v>1366</v>
      </c>
    </row>
    <row r="132" spans="1:7" ht="31.5" thickBot="1">
      <c r="A132" s="120" t="s">
        <v>1425</v>
      </c>
      <c r="B132" s="121">
        <v>1242862.58</v>
      </c>
      <c r="C132" s="121">
        <v>1535553.7399386901</v>
      </c>
      <c r="D132" s="121">
        <v>116940.581585715</v>
      </c>
      <c r="E132" s="121">
        <v>7.7168108668975766</v>
      </c>
      <c r="F132" s="121">
        <v>36501.372001488598</v>
      </c>
      <c r="G132" s="122"/>
    </row>
    <row r="134" spans="1:7" ht="16" thickBot="1">
      <c r="A134" s="116" t="s">
        <v>178</v>
      </c>
      <c r="B134" s="400" t="s">
        <v>1426</v>
      </c>
      <c r="C134" s="400"/>
      <c r="D134" s="400"/>
      <c r="E134" s="124"/>
      <c r="F134" s="124"/>
      <c r="G134" s="125"/>
    </row>
    <row r="135" spans="1:7" ht="16" thickBot="1">
      <c r="A135" s="119" t="s">
        <v>176</v>
      </c>
      <c r="B135" s="400" t="s">
        <v>1427</v>
      </c>
      <c r="C135" s="400"/>
      <c r="D135" s="400"/>
    </row>
    <row r="136" spans="1:7" ht="14.5" customHeight="1">
      <c r="A136" s="401" t="s">
        <v>1358</v>
      </c>
      <c r="B136" s="403" t="s">
        <v>1359</v>
      </c>
      <c r="C136" s="403" t="s">
        <v>1360</v>
      </c>
      <c r="D136" s="403" t="s">
        <v>1361</v>
      </c>
      <c r="E136" s="403" t="s">
        <v>1362</v>
      </c>
      <c r="F136" s="403" t="s">
        <v>1363</v>
      </c>
      <c r="G136" s="405" t="s">
        <v>1364</v>
      </c>
    </row>
    <row r="137" spans="1:7" ht="15" customHeight="1" thickBot="1">
      <c r="A137" s="402"/>
      <c r="B137" s="404"/>
      <c r="C137" s="404"/>
      <c r="D137" s="404"/>
      <c r="E137" s="404"/>
      <c r="F137" s="404"/>
      <c r="G137" s="406"/>
    </row>
    <row r="138" spans="1:7" ht="104.5" thickBot="1">
      <c r="A138" s="120" t="s">
        <v>1428</v>
      </c>
      <c r="B138" s="121">
        <v>1995927.82</v>
      </c>
      <c r="C138" s="121">
        <v>2208180.5468862802</v>
      </c>
      <c r="D138" s="121">
        <v>190456.93318823</v>
      </c>
      <c r="E138" s="121">
        <v>6.7019943009474403</v>
      </c>
      <c r="F138" s="121">
        <v>329481.113789386</v>
      </c>
      <c r="G138" s="122" t="s">
        <v>1366</v>
      </c>
    </row>
    <row r="139" spans="1:7" ht="31.5" thickBot="1">
      <c r="A139" s="120" t="s">
        <v>1429</v>
      </c>
      <c r="B139" s="121">
        <v>1304923.08</v>
      </c>
      <c r="C139" s="121">
        <v>1915746.41391026</v>
      </c>
      <c r="D139" s="121">
        <v>157837.878089387</v>
      </c>
      <c r="E139" s="121">
        <v>9.6205672462841889</v>
      </c>
      <c r="F139" s="121">
        <v>57482.466689125198</v>
      </c>
      <c r="G139" s="122"/>
    </row>
    <row r="141" spans="1:7" ht="16" thickBot="1">
      <c r="A141" s="116" t="s">
        <v>178</v>
      </c>
      <c r="B141" s="400" t="s">
        <v>1430</v>
      </c>
      <c r="C141" s="400"/>
      <c r="D141" s="400"/>
      <c r="E141" s="124"/>
      <c r="F141" s="124"/>
      <c r="G141" s="125"/>
    </row>
    <row r="142" spans="1:7" ht="16" thickBot="1">
      <c r="A142" s="119" t="s">
        <v>176</v>
      </c>
      <c r="B142" s="400" t="s">
        <v>1431</v>
      </c>
      <c r="C142" s="400"/>
      <c r="D142" s="400"/>
    </row>
    <row r="143" spans="1:7" ht="14.5" customHeight="1">
      <c r="A143" s="401" t="s">
        <v>1358</v>
      </c>
      <c r="B143" s="403" t="s">
        <v>1359</v>
      </c>
      <c r="C143" s="403" t="s">
        <v>1360</v>
      </c>
      <c r="D143" s="403" t="s">
        <v>1361</v>
      </c>
      <c r="E143" s="403" t="s">
        <v>1362</v>
      </c>
      <c r="F143" s="403" t="s">
        <v>1363</v>
      </c>
      <c r="G143" s="405" t="s">
        <v>1364</v>
      </c>
    </row>
    <row r="144" spans="1:7" ht="15" customHeight="1" thickBot="1">
      <c r="A144" s="402"/>
      <c r="B144" s="404"/>
      <c r="C144" s="404"/>
      <c r="D144" s="404"/>
      <c r="E144" s="404"/>
      <c r="F144" s="404"/>
      <c r="G144" s="406"/>
    </row>
    <row r="145" spans="1:7" ht="104.5" thickBot="1">
      <c r="A145" s="120" t="s">
        <v>1432</v>
      </c>
      <c r="B145" s="121">
        <v>2348407.92</v>
      </c>
      <c r="C145" s="121">
        <v>2540197.23000337</v>
      </c>
      <c r="D145" s="121">
        <v>636940.550328249</v>
      </c>
      <c r="E145" s="121">
        <v>2.2927025007386557</v>
      </c>
      <c r="F145" s="121">
        <v>503873.59730993799</v>
      </c>
      <c r="G145" s="122" t="s">
        <v>1366</v>
      </c>
    </row>
    <row r="146" spans="1:7" ht="31.5" thickBot="1">
      <c r="A146" s="120" t="s">
        <v>1433</v>
      </c>
      <c r="B146" s="121">
        <v>2068412.39</v>
      </c>
      <c r="C146" s="121">
        <v>2370629.3759009698</v>
      </c>
      <c r="D146" s="121">
        <v>111215.162121149</v>
      </c>
      <c r="E146" s="121">
        <v>12.32367372521191</v>
      </c>
      <c r="F146" s="121">
        <v>-12969.0642298196</v>
      </c>
      <c r="G146" s="122"/>
    </row>
    <row r="148" spans="1:7" ht="16" thickBot="1">
      <c r="A148" s="116" t="s">
        <v>178</v>
      </c>
      <c r="B148" s="400" t="s">
        <v>1339</v>
      </c>
      <c r="C148" s="400"/>
      <c r="D148" s="400"/>
      <c r="E148" s="124"/>
      <c r="F148" s="124"/>
      <c r="G148" s="125"/>
    </row>
    <row r="149" spans="1:7" ht="16" thickBot="1">
      <c r="A149" s="119" t="s">
        <v>176</v>
      </c>
      <c r="B149" s="400" t="s">
        <v>1338</v>
      </c>
      <c r="C149" s="400"/>
      <c r="D149" s="400"/>
    </row>
    <row r="150" spans="1:7" ht="14.5" customHeight="1">
      <c r="A150" s="401" t="s">
        <v>1358</v>
      </c>
      <c r="B150" s="403" t="s">
        <v>1359</v>
      </c>
      <c r="C150" s="403" t="s">
        <v>1360</v>
      </c>
      <c r="D150" s="403" t="s">
        <v>1361</v>
      </c>
      <c r="E150" s="403" t="s">
        <v>1362</v>
      </c>
      <c r="F150" s="403" t="s">
        <v>1363</v>
      </c>
      <c r="G150" s="405" t="s">
        <v>1364</v>
      </c>
    </row>
    <row r="151" spans="1:7" ht="15" customHeight="1" thickBot="1">
      <c r="A151" s="402"/>
      <c r="B151" s="404"/>
      <c r="C151" s="404"/>
      <c r="D151" s="404"/>
      <c r="E151" s="404"/>
      <c r="F151" s="404"/>
      <c r="G151" s="406"/>
    </row>
    <row r="152" spans="1:7" ht="91.5" thickBot="1">
      <c r="A152" s="120" t="s">
        <v>1434</v>
      </c>
      <c r="B152" s="121">
        <v>3111035.99</v>
      </c>
      <c r="C152" s="121">
        <v>3846420.5995150702</v>
      </c>
      <c r="D152" s="121">
        <v>1014665.94131175</v>
      </c>
      <c r="E152" s="121">
        <v>2.7806510426435698</v>
      </c>
      <c r="F152" s="121">
        <v>813173.68569906498</v>
      </c>
      <c r="G152" s="122" t="s">
        <v>1369</v>
      </c>
    </row>
    <row r="153" spans="1:7" ht="31.5" thickBot="1">
      <c r="A153" s="120" t="s">
        <v>1435</v>
      </c>
      <c r="B153" s="121">
        <v>1440146.8</v>
      </c>
      <c r="C153" s="121">
        <v>2139060.8429473601</v>
      </c>
      <c r="D153" s="121">
        <v>794381.16166287696</v>
      </c>
      <c r="E153" s="121">
        <v>2.1342386996038454</v>
      </c>
      <c r="F153" s="121">
        <v>682327.53632631002</v>
      </c>
      <c r="G153" s="122"/>
    </row>
  </sheetData>
  <mergeCells count="197">
    <mergeCell ref="B141:D141"/>
    <mergeCell ref="B142:D142"/>
    <mergeCell ref="A143:A144"/>
    <mergeCell ref="B143:B144"/>
    <mergeCell ref="C143:C144"/>
    <mergeCell ref="D143:D144"/>
    <mergeCell ref="E143:E144"/>
    <mergeCell ref="G150:G151"/>
    <mergeCell ref="F143:F144"/>
    <mergeCell ref="G143:G144"/>
    <mergeCell ref="B148:D148"/>
    <mergeCell ref="B149:D149"/>
    <mergeCell ref="A150:A151"/>
    <mergeCell ref="B150:B151"/>
    <mergeCell ref="C150:C151"/>
    <mergeCell ref="D150:D151"/>
    <mergeCell ref="E150:E151"/>
    <mergeCell ref="F150:F151"/>
    <mergeCell ref="B135:D135"/>
    <mergeCell ref="A136:A137"/>
    <mergeCell ref="B136:B137"/>
    <mergeCell ref="C136:C137"/>
    <mergeCell ref="D136:D137"/>
    <mergeCell ref="G122:G123"/>
    <mergeCell ref="B127:D127"/>
    <mergeCell ref="B128:D128"/>
    <mergeCell ref="A129:A130"/>
    <mergeCell ref="B129:B130"/>
    <mergeCell ref="C129:C130"/>
    <mergeCell ref="D129:D130"/>
    <mergeCell ref="E129:E130"/>
    <mergeCell ref="F129:F130"/>
    <mergeCell ref="G129:G130"/>
    <mergeCell ref="E136:E137"/>
    <mergeCell ref="F136:F137"/>
    <mergeCell ref="G136:G137"/>
    <mergeCell ref="B120:D120"/>
    <mergeCell ref="B121:D121"/>
    <mergeCell ref="A122:A123"/>
    <mergeCell ref="B122:B123"/>
    <mergeCell ref="C122:C123"/>
    <mergeCell ref="D122:D123"/>
    <mergeCell ref="E122:E123"/>
    <mergeCell ref="F122:F123"/>
    <mergeCell ref="B134:D134"/>
    <mergeCell ref="B113:D113"/>
    <mergeCell ref="B114:D114"/>
    <mergeCell ref="A115:A116"/>
    <mergeCell ref="B115:B116"/>
    <mergeCell ref="C115:C116"/>
    <mergeCell ref="D115:D116"/>
    <mergeCell ref="E115:E116"/>
    <mergeCell ref="F115:F116"/>
    <mergeCell ref="G115:G116"/>
    <mergeCell ref="B107:D107"/>
    <mergeCell ref="A108:A109"/>
    <mergeCell ref="B108:B109"/>
    <mergeCell ref="C108:C109"/>
    <mergeCell ref="D108:D109"/>
    <mergeCell ref="G94:G95"/>
    <mergeCell ref="B99:D99"/>
    <mergeCell ref="B100:D100"/>
    <mergeCell ref="A101:A102"/>
    <mergeCell ref="B101:B102"/>
    <mergeCell ref="C101:C102"/>
    <mergeCell ref="D101:D102"/>
    <mergeCell ref="E101:E102"/>
    <mergeCell ref="F101:F102"/>
    <mergeCell ref="G101:G102"/>
    <mergeCell ref="E108:E109"/>
    <mergeCell ref="F108:F109"/>
    <mergeCell ref="G108:G109"/>
    <mergeCell ref="B92:D92"/>
    <mergeCell ref="B93:D93"/>
    <mergeCell ref="A94:A95"/>
    <mergeCell ref="B94:B95"/>
    <mergeCell ref="C94:C95"/>
    <mergeCell ref="D94:D95"/>
    <mergeCell ref="E94:E95"/>
    <mergeCell ref="F94:F95"/>
    <mergeCell ref="B106:D106"/>
    <mergeCell ref="B85:D85"/>
    <mergeCell ref="B86:D86"/>
    <mergeCell ref="A87:A88"/>
    <mergeCell ref="B87:B88"/>
    <mergeCell ref="C87:C88"/>
    <mergeCell ref="D87:D88"/>
    <mergeCell ref="E87:E88"/>
    <mergeCell ref="F87:F88"/>
    <mergeCell ref="G87:G88"/>
    <mergeCell ref="B79:D79"/>
    <mergeCell ref="A80:A81"/>
    <mergeCell ref="B80:B81"/>
    <mergeCell ref="C80:C81"/>
    <mergeCell ref="D80:D81"/>
    <mergeCell ref="G67:G68"/>
    <mergeCell ref="B72:D72"/>
    <mergeCell ref="B73:D73"/>
    <mergeCell ref="A74:A75"/>
    <mergeCell ref="B74:B75"/>
    <mergeCell ref="C74:C75"/>
    <mergeCell ref="D74:D75"/>
    <mergeCell ref="E74:E75"/>
    <mergeCell ref="F74:F75"/>
    <mergeCell ref="G74:G75"/>
    <mergeCell ref="E80:E81"/>
    <mergeCell ref="F80:F81"/>
    <mergeCell ref="G80:G81"/>
    <mergeCell ref="B65:D65"/>
    <mergeCell ref="B66:D66"/>
    <mergeCell ref="A67:A68"/>
    <mergeCell ref="B67:B68"/>
    <mergeCell ref="C67:C68"/>
    <mergeCell ref="D67:D68"/>
    <mergeCell ref="E67:E68"/>
    <mergeCell ref="F67:F68"/>
    <mergeCell ref="B78:D78"/>
    <mergeCell ref="B58:D58"/>
    <mergeCell ref="B59:D59"/>
    <mergeCell ref="A60:A61"/>
    <mergeCell ref="B60:B61"/>
    <mergeCell ref="C60:C61"/>
    <mergeCell ref="D60:D61"/>
    <mergeCell ref="E60:E61"/>
    <mergeCell ref="F60:F61"/>
    <mergeCell ref="G60:G61"/>
    <mergeCell ref="B52:D52"/>
    <mergeCell ref="A53:A54"/>
    <mergeCell ref="B53:B54"/>
    <mergeCell ref="C53:C54"/>
    <mergeCell ref="D53:D54"/>
    <mergeCell ref="G39:G40"/>
    <mergeCell ref="B44:D44"/>
    <mergeCell ref="B45:D45"/>
    <mergeCell ref="A46:A47"/>
    <mergeCell ref="B46:B47"/>
    <mergeCell ref="C46:C47"/>
    <mergeCell ref="D46:D47"/>
    <mergeCell ref="E46:E47"/>
    <mergeCell ref="F46:F47"/>
    <mergeCell ref="G46:G47"/>
    <mergeCell ref="E53:E54"/>
    <mergeCell ref="F53:F54"/>
    <mergeCell ref="G53:G54"/>
    <mergeCell ref="B37:D37"/>
    <mergeCell ref="B38:D38"/>
    <mergeCell ref="A39:A40"/>
    <mergeCell ref="B39:B40"/>
    <mergeCell ref="C39:C40"/>
    <mergeCell ref="D39:D40"/>
    <mergeCell ref="E39:E40"/>
    <mergeCell ref="F39:F40"/>
    <mergeCell ref="B51:D51"/>
    <mergeCell ref="B30:D30"/>
    <mergeCell ref="B31:D31"/>
    <mergeCell ref="A32:A33"/>
    <mergeCell ref="B32:B33"/>
    <mergeCell ref="C32:C33"/>
    <mergeCell ref="D32:D33"/>
    <mergeCell ref="E32:E33"/>
    <mergeCell ref="F32:F33"/>
    <mergeCell ref="G32:G33"/>
    <mergeCell ref="A25:A26"/>
    <mergeCell ref="B25:B26"/>
    <mergeCell ref="C25:C26"/>
    <mergeCell ref="D25:D26"/>
    <mergeCell ref="G11:G12"/>
    <mergeCell ref="B16:D16"/>
    <mergeCell ref="B17:D17"/>
    <mergeCell ref="A18:A19"/>
    <mergeCell ref="B18:B19"/>
    <mergeCell ref="C18:C19"/>
    <mergeCell ref="D18:D19"/>
    <mergeCell ref="E18:E19"/>
    <mergeCell ref="F18:F19"/>
    <mergeCell ref="G18:G19"/>
    <mergeCell ref="E25:E26"/>
    <mergeCell ref="F25:F26"/>
    <mergeCell ref="G25:G26"/>
    <mergeCell ref="B10:D10"/>
    <mergeCell ref="A11:A12"/>
    <mergeCell ref="B11:B12"/>
    <mergeCell ref="C11:C12"/>
    <mergeCell ref="D11:D12"/>
    <mergeCell ref="E11:E12"/>
    <mergeCell ref="F11:F12"/>
    <mergeCell ref="B23:D23"/>
    <mergeCell ref="B24:D24"/>
    <mergeCell ref="B2:D2"/>
    <mergeCell ref="A4:A5"/>
    <mergeCell ref="B4:B5"/>
    <mergeCell ref="C4:C5"/>
    <mergeCell ref="D4:D5"/>
    <mergeCell ref="E4:E5"/>
    <mergeCell ref="F4:F5"/>
    <mergeCell ref="G4:G5"/>
    <mergeCell ref="B9:D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74998-2501-4B7B-830E-90CB61CAF4BE}">
  <dimension ref="B1:I117"/>
  <sheetViews>
    <sheetView workbookViewId="0">
      <selection activeCell="G104" sqref="G104"/>
    </sheetView>
  </sheetViews>
  <sheetFormatPr defaultRowHeight="14.5"/>
  <cols>
    <col min="2" max="2" width="45.81640625" bestFit="1" customWidth="1"/>
    <col min="3" max="3" width="36.81640625" customWidth="1"/>
    <col min="6" max="6" width="13.81640625" bestFit="1" customWidth="1"/>
    <col min="7" max="7" width="18.81640625" bestFit="1" customWidth="1"/>
  </cols>
  <sheetData>
    <row r="1" spans="2:9">
      <c r="G1" t="s">
        <v>10</v>
      </c>
    </row>
    <row r="2" spans="2:9" ht="18.5">
      <c r="B2" s="37" t="s">
        <v>11</v>
      </c>
      <c r="C2" t="s">
        <v>12</v>
      </c>
      <c r="D2" s="2"/>
      <c r="E2" s="3"/>
      <c r="F2" s="34"/>
      <c r="G2" s="28"/>
      <c r="H2" s="43"/>
      <c r="I2" s="28"/>
    </row>
    <row r="3" spans="2:9" ht="18.5">
      <c r="B3" s="37" t="s">
        <v>13</v>
      </c>
      <c r="C3" t="s">
        <v>14</v>
      </c>
      <c r="D3" s="2"/>
      <c r="E3" s="3"/>
      <c r="F3" s="34"/>
      <c r="G3" s="28"/>
      <c r="H3" s="43"/>
      <c r="I3" s="28"/>
    </row>
    <row r="4" spans="2:9">
      <c r="B4" s="3"/>
      <c r="D4" s="2"/>
      <c r="E4" s="3"/>
      <c r="F4" s="34"/>
      <c r="G4" s="28"/>
      <c r="H4" s="43"/>
      <c r="I4" s="28"/>
    </row>
    <row r="5" spans="2:9">
      <c r="B5" s="3"/>
      <c r="D5" s="2"/>
      <c r="E5" s="3"/>
      <c r="F5" s="34"/>
      <c r="G5" s="28"/>
      <c r="H5" s="43"/>
      <c r="I5" s="28"/>
    </row>
    <row r="6" spans="2:9">
      <c r="B6" s="44" t="s">
        <v>15</v>
      </c>
      <c r="C6" s="44" t="s">
        <v>16</v>
      </c>
      <c r="D6" s="45" t="s">
        <v>17</v>
      </c>
      <c r="E6" s="44" t="s">
        <v>18</v>
      </c>
      <c r="F6" s="46" t="s">
        <v>19</v>
      </c>
      <c r="G6" s="47" t="s">
        <v>20</v>
      </c>
      <c r="H6" s="48" t="s">
        <v>21</v>
      </c>
      <c r="I6" s="47" t="s">
        <v>22</v>
      </c>
    </row>
    <row r="7" spans="2:9">
      <c r="B7" s="13" t="s">
        <v>23</v>
      </c>
      <c r="C7" s="13" t="s">
        <v>24</v>
      </c>
      <c r="D7" s="11">
        <v>1</v>
      </c>
      <c r="E7" s="13" t="s">
        <v>25</v>
      </c>
      <c r="F7" s="49">
        <v>204561</v>
      </c>
      <c r="G7" s="13" t="s">
        <v>26</v>
      </c>
      <c r="H7" s="13">
        <v>32</v>
      </c>
      <c r="I7" s="13" t="s">
        <v>27</v>
      </c>
    </row>
    <row r="8" spans="2:9">
      <c r="B8" s="13" t="s">
        <v>28</v>
      </c>
      <c r="C8" s="13" t="s">
        <v>24</v>
      </c>
      <c r="D8" s="11">
        <v>1</v>
      </c>
      <c r="E8" s="13" t="s">
        <v>25</v>
      </c>
      <c r="F8" s="49">
        <v>55633.155954916379</v>
      </c>
      <c r="G8" s="13" t="s">
        <v>26</v>
      </c>
      <c r="H8" s="13">
        <v>32</v>
      </c>
      <c r="I8" s="13" t="s">
        <v>27</v>
      </c>
    </row>
    <row r="9" spans="2:9">
      <c r="B9" s="13" t="s">
        <v>29</v>
      </c>
      <c r="C9" s="13" t="s">
        <v>24</v>
      </c>
      <c r="D9" s="11">
        <v>1</v>
      </c>
      <c r="E9" s="13" t="s">
        <v>25</v>
      </c>
      <c r="F9" s="49">
        <v>204561</v>
      </c>
      <c r="G9" s="13" t="s">
        <v>26</v>
      </c>
      <c r="H9" s="13">
        <v>32</v>
      </c>
      <c r="I9" s="13" t="s">
        <v>27</v>
      </c>
    </row>
    <row r="10" spans="2:9">
      <c r="B10" s="13" t="s">
        <v>30</v>
      </c>
      <c r="C10" s="13" t="s">
        <v>24</v>
      </c>
      <c r="D10" s="11">
        <v>1</v>
      </c>
      <c r="E10" s="13" t="s">
        <v>25</v>
      </c>
      <c r="F10" s="49">
        <v>55633.155954916379</v>
      </c>
      <c r="G10" s="13" t="s">
        <v>26</v>
      </c>
      <c r="H10" s="13">
        <v>32</v>
      </c>
      <c r="I10" s="13" t="s">
        <v>27</v>
      </c>
    </row>
    <row r="11" spans="2:9">
      <c r="B11" s="13" t="s">
        <v>31</v>
      </c>
      <c r="C11" s="13" t="s">
        <v>24</v>
      </c>
      <c r="D11" s="11">
        <v>1</v>
      </c>
      <c r="E11" s="13" t="s">
        <v>25</v>
      </c>
      <c r="F11" s="49">
        <v>39433.785118458851</v>
      </c>
      <c r="G11" s="13" t="s">
        <v>26</v>
      </c>
      <c r="H11" s="13">
        <v>10</v>
      </c>
      <c r="I11" s="13" t="s">
        <v>27</v>
      </c>
    </row>
    <row r="12" spans="2:9">
      <c r="B12" s="13" t="s">
        <v>32</v>
      </c>
      <c r="C12" s="13" t="s">
        <v>24</v>
      </c>
      <c r="D12" s="11">
        <v>1</v>
      </c>
      <c r="E12" s="13" t="s">
        <v>25</v>
      </c>
      <c r="F12" s="49">
        <v>318789.35717120481</v>
      </c>
      <c r="G12" s="13" t="s">
        <v>26</v>
      </c>
      <c r="H12" s="13">
        <v>54</v>
      </c>
      <c r="I12" s="13" t="s">
        <v>27</v>
      </c>
    </row>
    <row r="13" spans="2:9">
      <c r="B13" s="13" t="s">
        <v>33</v>
      </c>
      <c r="C13" s="13" t="s">
        <v>24</v>
      </c>
      <c r="D13" s="11">
        <v>1</v>
      </c>
      <c r="E13" s="13" t="s">
        <v>25</v>
      </c>
      <c r="F13" s="49">
        <v>76532</v>
      </c>
      <c r="G13" s="13" t="s">
        <v>26</v>
      </c>
      <c r="H13" s="13">
        <v>10</v>
      </c>
      <c r="I13" s="13" t="s">
        <v>27</v>
      </c>
    </row>
    <row r="14" spans="2:9">
      <c r="B14" s="13" t="s">
        <v>34</v>
      </c>
      <c r="C14" s="13" t="s">
        <v>24</v>
      </c>
      <c r="D14" s="11">
        <v>1</v>
      </c>
      <c r="E14" s="13" t="s">
        <v>25</v>
      </c>
      <c r="F14" s="49">
        <v>286770.71090303879</v>
      </c>
      <c r="G14" s="13" t="s">
        <v>26</v>
      </c>
      <c r="H14" s="13">
        <v>44</v>
      </c>
      <c r="I14" s="13" t="s">
        <v>27</v>
      </c>
    </row>
    <row r="15" spans="2:9">
      <c r="B15" s="13" t="s">
        <v>35</v>
      </c>
      <c r="C15" s="13" t="s">
        <v>36</v>
      </c>
      <c r="D15" s="11">
        <v>1</v>
      </c>
      <c r="E15" s="13" t="s">
        <v>25</v>
      </c>
      <c r="F15" s="49">
        <v>1155772.436645</v>
      </c>
      <c r="G15" s="13" t="s">
        <v>37</v>
      </c>
      <c r="H15" s="13">
        <v>2000</v>
      </c>
      <c r="I15" s="13" t="s">
        <v>38</v>
      </c>
    </row>
    <row r="16" spans="2:9">
      <c r="B16" s="13" t="s">
        <v>39</v>
      </c>
      <c r="C16" s="13" t="s">
        <v>36</v>
      </c>
      <c r="D16" s="11">
        <v>1</v>
      </c>
      <c r="E16" s="13" t="s">
        <v>25</v>
      </c>
      <c r="F16" s="49">
        <v>890750.95859839406</v>
      </c>
      <c r="G16" s="13" t="s">
        <v>37</v>
      </c>
      <c r="H16" s="13">
        <v>2000</v>
      </c>
      <c r="I16" s="13" t="s">
        <v>38</v>
      </c>
    </row>
    <row r="17" spans="2:9">
      <c r="B17" s="13" t="s">
        <v>40</v>
      </c>
      <c r="C17" s="13" t="s">
        <v>36</v>
      </c>
      <c r="D17" s="11">
        <v>1</v>
      </c>
      <c r="E17" s="13" t="s">
        <v>25</v>
      </c>
      <c r="F17" s="49">
        <v>446671.59317478212</v>
      </c>
      <c r="G17" s="13" t="s">
        <v>37</v>
      </c>
      <c r="H17" s="13">
        <v>400</v>
      </c>
      <c r="I17" s="13" t="s">
        <v>38</v>
      </c>
    </row>
    <row r="18" spans="2:9">
      <c r="B18" s="13" t="s">
        <v>41</v>
      </c>
      <c r="C18" s="13" t="s">
        <v>36</v>
      </c>
      <c r="D18" s="11">
        <v>2</v>
      </c>
      <c r="E18" s="13" t="s">
        <v>25</v>
      </c>
      <c r="F18" s="49">
        <v>666937.24</v>
      </c>
      <c r="G18" s="13" t="s">
        <v>42</v>
      </c>
      <c r="H18" s="13">
        <v>500</v>
      </c>
      <c r="I18" s="13" t="s">
        <v>43</v>
      </c>
    </row>
    <row r="19" spans="2:9">
      <c r="B19" s="13" t="s">
        <v>44</v>
      </c>
      <c r="C19" s="13" t="s">
        <v>45</v>
      </c>
      <c r="D19" s="11">
        <v>1</v>
      </c>
      <c r="E19" s="13" t="s">
        <v>25</v>
      </c>
      <c r="F19" s="49">
        <v>279044.81051698944</v>
      </c>
      <c r="G19" s="13" t="s">
        <v>37</v>
      </c>
      <c r="H19" s="13">
        <v>380</v>
      </c>
      <c r="I19" s="13" t="s">
        <v>38</v>
      </c>
    </row>
    <row r="20" spans="2:9">
      <c r="B20" s="13" t="s">
        <v>46</v>
      </c>
      <c r="C20" s="13" t="s">
        <v>45</v>
      </c>
      <c r="D20" s="11">
        <v>1</v>
      </c>
      <c r="E20" s="13" t="s">
        <v>25</v>
      </c>
      <c r="F20" s="49">
        <v>442683.27516399999</v>
      </c>
      <c r="G20" s="13" t="s">
        <v>37</v>
      </c>
      <c r="H20" s="13">
        <v>380</v>
      </c>
      <c r="I20" s="13" t="s">
        <v>38</v>
      </c>
    </row>
    <row r="21" spans="2:9">
      <c r="B21" s="13" t="s">
        <v>47</v>
      </c>
      <c r="C21" s="13" t="s">
        <v>48</v>
      </c>
      <c r="D21" s="11">
        <v>1</v>
      </c>
      <c r="E21" s="13" t="s">
        <v>25</v>
      </c>
      <c r="F21" s="49">
        <v>192129.0459224738</v>
      </c>
      <c r="G21" s="13" t="s">
        <v>37</v>
      </c>
      <c r="H21" s="13">
        <v>1000</v>
      </c>
      <c r="I21" s="13" t="s">
        <v>38</v>
      </c>
    </row>
    <row r="22" spans="2:9">
      <c r="B22" s="13" t="s">
        <v>49</v>
      </c>
      <c r="C22" s="13" t="s">
        <v>48</v>
      </c>
      <c r="D22" s="11">
        <v>1</v>
      </c>
      <c r="E22" s="13" t="s">
        <v>25</v>
      </c>
      <c r="F22" s="49">
        <v>1223492.6302999998</v>
      </c>
      <c r="G22" s="13" t="s">
        <v>37</v>
      </c>
      <c r="H22" s="13">
        <v>1500</v>
      </c>
      <c r="I22" s="13" t="s">
        <v>38</v>
      </c>
    </row>
    <row r="23" spans="2:9">
      <c r="B23" s="13" t="s">
        <v>50</v>
      </c>
      <c r="C23" s="13" t="s">
        <v>48</v>
      </c>
      <c r="D23" s="11">
        <v>1</v>
      </c>
      <c r="E23" s="13" t="s">
        <v>25</v>
      </c>
      <c r="F23" s="49">
        <v>1142993.7547549426</v>
      </c>
      <c r="G23" s="13" t="s">
        <v>51</v>
      </c>
      <c r="H23" s="13">
        <v>15000</v>
      </c>
      <c r="I23" s="13" t="s">
        <v>52</v>
      </c>
    </row>
    <row r="24" spans="2:9">
      <c r="B24" s="13" t="s">
        <v>53</v>
      </c>
      <c r="C24" s="13" t="s">
        <v>54</v>
      </c>
      <c r="D24" s="11">
        <v>1</v>
      </c>
      <c r="E24" s="13" t="s">
        <v>25</v>
      </c>
      <c r="F24" s="49">
        <v>876052.73132199992</v>
      </c>
      <c r="G24" s="13" t="s">
        <v>37</v>
      </c>
      <c r="H24" s="13">
        <v>1000</v>
      </c>
      <c r="I24" s="13" t="s">
        <v>38</v>
      </c>
    </row>
    <row r="25" spans="2:9">
      <c r="B25" s="13" t="s">
        <v>55</v>
      </c>
      <c r="C25" s="13" t="s">
        <v>54</v>
      </c>
      <c r="D25" s="11">
        <v>1</v>
      </c>
      <c r="E25" s="13" t="s">
        <v>25</v>
      </c>
      <c r="F25" s="49">
        <v>12099744.379999999</v>
      </c>
      <c r="G25" s="13" t="s">
        <v>51</v>
      </c>
      <c r="H25" s="13">
        <v>23000</v>
      </c>
      <c r="I25" s="13" t="s">
        <v>52</v>
      </c>
    </row>
    <row r="26" spans="2:9">
      <c r="B26" s="13" t="s">
        <v>56</v>
      </c>
      <c r="C26" s="13" t="s">
        <v>54</v>
      </c>
      <c r="D26" s="11">
        <v>1</v>
      </c>
      <c r="E26" s="13" t="s">
        <v>25</v>
      </c>
      <c r="F26" s="49">
        <v>294902.28060016508</v>
      </c>
      <c r="G26" s="13" t="s">
        <v>57</v>
      </c>
      <c r="H26" s="13">
        <v>480</v>
      </c>
      <c r="I26" s="13" t="s">
        <v>58</v>
      </c>
    </row>
    <row r="27" spans="2:9">
      <c r="B27" s="13" t="s">
        <v>59</v>
      </c>
      <c r="C27" s="13" t="s">
        <v>54</v>
      </c>
      <c r="D27" s="11">
        <v>1</v>
      </c>
      <c r="E27" s="13" t="s">
        <v>25</v>
      </c>
      <c r="F27" s="49">
        <v>192129.0459224738</v>
      </c>
      <c r="G27" s="13" t="s">
        <v>37</v>
      </c>
      <c r="H27" s="13">
        <v>1000</v>
      </c>
      <c r="I27" s="13" t="s">
        <v>38</v>
      </c>
    </row>
    <row r="28" spans="2:9">
      <c r="B28" s="13" t="s">
        <v>60</v>
      </c>
      <c r="C28" s="13" t="s">
        <v>54</v>
      </c>
      <c r="D28" s="11">
        <v>1</v>
      </c>
      <c r="E28" s="13" t="s">
        <v>25</v>
      </c>
      <c r="F28" s="49">
        <f>2301409.120634+1076142.9</f>
        <v>3377552.0206339997</v>
      </c>
      <c r="G28" s="13" t="s">
        <v>51</v>
      </c>
      <c r="H28" s="13">
        <v>12650</v>
      </c>
      <c r="I28" s="13" t="s">
        <v>52</v>
      </c>
    </row>
    <row r="29" spans="2:9">
      <c r="B29" s="13" t="s">
        <v>61</v>
      </c>
      <c r="C29" s="13" t="s">
        <v>54</v>
      </c>
      <c r="D29" s="11">
        <v>1</v>
      </c>
      <c r="E29" s="13" t="s">
        <v>25</v>
      </c>
      <c r="F29" s="49">
        <v>6548694.7221820541</v>
      </c>
      <c r="G29" s="13" t="s">
        <v>37</v>
      </c>
      <c r="H29" s="13">
        <v>12600</v>
      </c>
      <c r="I29" s="13" t="s">
        <v>38</v>
      </c>
    </row>
    <row r="30" spans="2:9">
      <c r="B30" s="13" t="s">
        <v>62</v>
      </c>
      <c r="C30" s="13" t="s">
        <v>54</v>
      </c>
      <c r="D30" s="11">
        <v>4</v>
      </c>
      <c r="E30" s="13" t="s">
        <v>25</v>
      </c>
      <c r="F30" s="49">
        <v>3123828.5863733678</v>
      </c>
      <c r="G30" s="13" t="s">
        <v>37</v>
      </c>
      <c r="H30" s="13">
        <v>2530</v>
      </c>
      <c r="I30" s="13" t="s">
        <v>38</v>
      </c>
    </row>
    <row r="31" spans="2:9">
      <c r="B31" s="13" t="s">
        <v>63</v>
      </c>
      <c r="C31" s="13" t="s">
        <v>64</v>
      </c>
      <c r="D31" s="11">
        <v>1</v>
      </c>
      <c r="E31" s="13" t="s">
        <v>25</v>
      </c>
      <c r="F31" s="49">
        <v>2394.9060530000002</v>
      </c>
      <c r="G31" s="13" t="s">
        <v>17</v>
      </c>
      <c r="H31" s="13">
        <v>1</v>
      </c>
      <c r="I31" s="13" t="s">
        <v>65</v>
      </c>
    </row>
    <row r="32" spans="2:9">
      <c r="B32" s="13" t="s">
        <v>66</v>
      </c>
      <c r="C32" s="13" t="s">
        <v>64</v>
      </c>
      <c r="D32" s="11">
        <v>1</v>
      </c>
      <c r="E32" s="13" t="s">
        <v>25</v>
      </c>
      <c r="F32" s="49">
        <v>1755.830244</v>
      </c>
      <c r="G32" s="13" t="s">
        <v>17</v>
      </c>
      <c r="H32" s="13">
        <v>1</v>
      </c>
      <c r="I32" s="13" t="s">
        <v>65</v>
      </c>
    </row>
    <row r="33" spans="2:9">
      <c r="B33" s="13" t="s">
        <v>67</v>
      </c>
      <c r="C33" s="13" t="s">
        <v>64</v>
      </c>
      <c r="D33" s="11">
        <v>5</v>
      </c>
      <c r="E33" s="13" t="s">
        <v>25</v>
      </c>
      <c r="F33" s="49">
        <v>16310.480655000001</v>
      </c>
      <c r="G33" s="13" t="s">
        <v>68</v>
      </c>
      <c r="H33" s="13">
        <v>100</v>
      </c>
      <c r="I33" s="13" t="s">
        <v>69</v>
      </c>
    </row>
    <row r="34" spans="2:9">
      <c r="B34" s="13" t="s">
        <v>70</v>
      </c>
      <c r="C34" s="13" t="s">
        <v>64</v>
      </c>
      <c r="D34" s="11">
        <v>1</v>
      </c>
      <c r="E34" s="13" t="s">
        <v>25</v>
      </c>
      <c r="F34" s="49">
        <v>9792.339648000001</v>
      </c>
      <c r="G34" s="13" t="s">
        <v>71</v>
      </c>
      <c r="H34" s="13">
        <v>10</v>
      </c>
      <c r="I34" s="13" t="s">
        <v>27</v>
      </c>
    </row>
    <row r="35" spans="2:9">
      <c r="B35" s="13" t="s">
        <v>72</v>
      </c>
      <c r="C35" s="13" t="s">
        <v>64</v>
      </c>
      <c r="D35" s="11">
        <v>1</v>
      </c>
      <c r="E35" s="13" t="s">
        <v>25</v>
      </c>
      <c r="F35" s="49">
        <v>19549.175753142757</v>
      </c>
      <c r="G35" s="13" t="s">
        <v>73</v>
      </c>
      <c r="H35" s="13">
        <v>3</v>
      </c>
      <c r="I35" s="13" t="s">
        <v>65</v>
      </c>
    </row>
    <row r="36" spans="2:9">
      <c r="B36" s="13" t="s">
        <v>74</v>
      </c>
      <c r="C36" s="13" t="s">
        <v>64</v>
      </c>
      <c r="D36" s="11">
        <v>1</v>
      </c>
      <c r="E36" s="13" t="s">
        <v>25</v>
      </c>
      <c r="F36" s="49">
        <v>94477.660132999998</v>
      </c>
      <c r="G36" s="13" t="s">
        <v>75</v>
      </c>
      <c r="H36" s="13">
        <v>200</v>
      </c>
      <c r="I36" s="13" t="s">
        <v>27</v>
      </c>
    </row>
    <row r="37" spans="2:9">
      <c r="B37" s="13" t="s">
        <v>76</v>
      </c>
      <c r="C37" s="13" t="s">
        <v>64</v>
      </c>
      <c r="D37" s="11">
        <v>5</v>
      </c>
      <c r="E37" s="13" t="s">
        <v>25</v>
      </c>
      <c r="F37" s="49">
        <v>2905.64822</v>
      </c>
      <c r="G37" s="13" t="s">
        <v>68</v>
      </c>
      <c r="H37" s="13">
        <v>100</v>
      </c>
      <c r="I37" s="13" t="s">
        <v>69</v>
      </c>
    </row>
    <row r="38" spans="2:9">
      <c r="B38" s="13" t="s">
        <v>77</v>
      </c>
      <c r="C38" s="13" t="s">
        <v>64</v>
      </c>
      <c r="D38" s="11">
        <v>1</v>
      </c>
      <c r="E38" s="13" t="s">
        <v>25</v>
      </c>
      <c r="F38" s="49">
        <v>36054.275990999995</v>
      </c>
      <c r="G38" s="13" t="s">
        <v>71</v>
      </c>
      <c r="H38" s="13">
        <v>10</v>
      </c>
      <c r="I38" s="13" t="s">
        <v>27</v>
      </c>
    </row>
    <row r="39" spans="2:9">
      <c r="B39" s="276" t="s">
        <v>78</v>
      </c>
      <c r="C39" s="276" t="s">
        <v>64</v>
      </c>
      <c r="D39" s="278">
        <v>5</v>
      </c>
      <c r="E39" s="276" t="s">
        <v>25</v>
      </c>
      <c r="F39" s="280">
        <v>114317</v>
      </c>
      <c r="G39" s="13" t="s">
        <v>68</v>
      </c>
      <c r="H39" s="13">
        <v>100</v>
      </c>
      <c r="I39" s="13" t="s">
        <v>69</v>
      </c>
    </row>
    <row r="40" spans="2:9">
      <c r="B40" s="277"/>
      <c r="C40" s="277"/>
      <c r="D40" s="279"/>
      <c r="E40" s="277"/>
      <c r="F40" s="281"/>
      <c r="G40" s="13" t="s">
        <v>79</v>
      </c>
      <c r="H40" s="13">
        <v>50</v>
      </c>
      <c r="I40" s="13" t="s">
        <v>80</v>
      </c>
    </row>
    <row r="41" spans="2:9">
      <c r="B41" s="13" t="s">
        <v>81</v>
      </c>
      <c r="C41" s="13" t="s">
        <v>82</v>
      </c>
      <c r="D41" s="11">
        <v>1</v>
      </c>
      <c r="E41" s="13" t="s">
        <v>25</v>
      </c>
      <c r="F41" s="49">
        <v>380780.30647283909</v>
      </c>
      <c r="G41" s="13" t="s">
        <v>37</v>
      </c>
      <c r="H41" s="13">
        <v>2500</v>
      </c>
      <c r="I41" s="13" t="s">
        <v>38</v>
      </c>
    </row>
    <row r="42" spans="2:9">
      <c r="B42" s="13" t="s">
        <v>83</v>
      </c>
      <c r="C42" s="13" t="s">
        <v>82</v>
      </c>
      <c r="D42" s="11">
        <v>4</v>
      </c>
      <c r="E42" s="13" t="s">
        <v>25</v>
      </c>
      <c r="F42" s="49">
        <v>7412.9304279999997</v>
      </c>
      <c r="G42" s="13" t="s">
        <v>17</v>
      </c>
      <c r="H42" s="13">
        <v>1</v>
      </c>
      <c r="I42" s="13" t="s">
        <v>65</v>
      </c>
    </row>
    <row r="43" spans="2:9">
      <c r="B43" s="276" t="s">
        <v>84</v>
      </c>
      <c r="C43" s="276" t="s">
        <v>82</v>
      </c>
      <c r="D43" s="278">
        <v>2</v>
      </c>
      <c r="E43" s="276" t="s">
        <v>25</v>
      </c>
      <c r="F43" s="280">
        <v>32949</v>
      </c>
      <c r="G43" s="13" t="s">
        <v>68</v>
      </c>
      <c r="H43" s="13">
        <v>700</v>
      </c>
      <c r="I43" s="13" t="s">
        <v>69</v>
      </c>
    </row>
    <row r="44" spans="2:9">
      <c r="B44" s="277"/>
      <c r="C44" s="277"/>
      <c r="D44" s="279"/>
      <c r="E44" s="277"/>
      <c r="F44" s="281"/>
      <c r="G44" s="13" t="s">
        <v>79</v>
      </c>
      <c r="H44" s="13">
        <v>1.5</v>
      </c>
      <c r="I44" s="13" t="s">
        <v>80</v>
      </c>
    </row>
    <row r="45" spans="2:9">
      <c r="B45" s="13" t="s">
        <v>85</v>
      </c>
      <c r="C45" s="13" t="s">
        <v>82</v>
      </c>
      <c r="D45" s="11">
        <v>1</v>
      </c>
      <c r="E45" s="13" t="s">
        <v>25</v>
      </c>
      <c r="F45" s="49">
        <v>231784.64222992759</v>
      </c>
      <c r="G45" s="13" t="s">
        <v>86</v>
      </c>
      <c r="H45" s="13">
        <v>5</v>
      </c>
      <c r="I45" s="13" t="s">
        <v>80</v>
      </c>
    </row>
    <row r="46" spans="2:9">
      <c r="B46" s="13" t="s">
        <v>87</v>
      </c>
      <c r="C46" s="13" t="s">
        <v>82</v>
      </c>
      <c r="D46" s="11">
        <v>1</v>
      </c>
      <c r="E46" s="13" t="s">
        <v>25</v>
      </c>
      <c r="F46" s="49">
        <v>21863.505179</v>
      </c>
      <c r="G46" s="13" t="s">
        <v>71</v>
      </c>
      <c r="H46" s="13">
        <v>5</v>
      </c>
      <c r="I46" s="13" t="s">
        <v>27</v>
      </c>
    </row>
    <row r="47" spans="2:9">
      <c r="B47" s="276" t="s">
        <v>88</v>
      </c>
      <c r="C47" s="276" t="s">
        <v>82</v>
      </c>
      <c r="D47" s="278">
        <v>1</v>
      </c>
      <c r="E47" s="276" t="s">
        <v>25</v>
      </c>
      <c r="F47" s="280">
        <v>224454.99274546586</v>
      </c>
      <c r="G47" s="13" t="s">
        <v>68</v>
      </c>
      <c r="H47" s="13">
        <v>350</v>
      </c>
      <c r="I47" s="13" t="s">
        <v>69</v>
      </c>
    </row>
    <row r="48" spans="2:9">
      <c r="B48" s="277"/>
      <c r="C48" s="277"/>
      <c r="D48" s="279"/>
      <c r="E48" s="277"/>
      <c r="F48" s="281"/>
      <c r="G48" s="13" t="s">
        <v>79</v>
      </c>
      <c r="H48" s="13">
        <v>200</v>
      </c>
      <c r="I48" s="13" t="s">
        <v>80</v>
      </c>
    </row>
    <row r="49" spans="2:9">
      <c r="B49" s="13" t="s">
        <v>89</v>
      </c>
      <c r="C49" s="13" t="s">
        <v>90</v>
      </c>
      <c r="D49" s="11">
        <v>1</v>
      </c>
      <c r="E49" s="13" t="s">
        <v>25</v>
      </c>
      <c r="F49" s="49">
        <v>120745.71915630437</v>
      </c>
      <c r="G49" s="13" t="s">
        <v>91</v>
      </c>
      <c r="H49" s="13">
        <v>2500</v>
      </c>
      <c r="I49" s="13" t="s">
        <v>27</v>
      </c>
    </row>
    <row r="50" spans="2:9">
      <c r="B50" s="13" t="s">
        <v>92</v>
      </c>
      <c r="C50" s="13" t="s">
        <v>93</v>
      </c>
      <c r="D50" s="11">
        <v>1</v>
      </c>
      <c r="E50" s="13" t="s">
        <v>25</v>
      </c>
      <c r="F50" s="49">
        <v>72505.589098466648</v>
      </c>
      <c r="G50" s="13" t="s">
        <v>94</v>
      </c>
      <c r="H50" s="13">
        <v>500</v>
      </c>
      <c r="I50" s="13" t="s">
        <v>95</v>
      </c>
    </row>
    <row r="51" spans="2:9">
      <c r="B51" s="13" t="s">
        <v>96</v>
      </c>
      <c r="C51" s="13" t="s">
        <v>93</v>
      </c>
      <c r="D51" s="11">
        <v>4</v>
      </c>
      <c r="E51" s="13" t="s">
        <v>25</v>
      </c>
      <c r="F51" s="49">
        <v>2076146.648757552</v>
      </c>
      <c r="G51" s="13" t="s">
        <v>97</v>
      </c>
      <c r="H51" s="13">
        <v>2530</v>
      </c>
      <c r="I51" s="13" t="s">
        <v>58</v>
      </c>
    </row>
    <row r="52" spans="2:9">
      <c r="B52" s="13" t="s">
        <v>98</v>
      </c>
      <c r="C52" s="13" t="s">
        <v>93</v>
      </c>
      <c r="D52" s="11">
        <v>1</v>
      </c>
      <c r="E52" s="13" t="s">
        <v>25</v>
      </c>
      <c r="F52" s="49">
        <v>45569.615062212899</v>
      </c>
      <c r="G52" s="13" t="s">
        <v>97</v>
      </c>
      <c r="H52" s="13">
        <v>272</v>
      </c>
      <c r="I52" s="13" t="s">
        <v>58</v>
      </c>
    </row>
    <row r="53" spans="2:9">
      <c r="B53" s="13" t="s">
        <v>99</v>
      </c>
      <c r="C53" s="13" t="s">
        <v>93</v>
      </c>
      <c r="D53" s="11">
        <v>10</v>
      </c>
      <c r="E53" s="13" t="s">
        <v>25</v>
      </c>
      <c r="F53" s="49">
        <v>32988.128790000002</v>
      </c>
      <c r="G53" s="13" t="s">
        <v>100</v>
      </c>
      <c r="H53" s="13" t="s">
        <v>101</v>
      </c>
      <c r="I53" s="13"/>
    </row>
    <row r="54" spans="2:9">
      <c r="B54" s="13" t="s">
        <v>102</v>
      </c>
      <c r="C54" s="13" t="s">
        <v>93</v>
      </c>
      <c r="D54" s="11">
        <v>3</v>
      </c>
      <c r="E54" s="13" t="s">
        <v>25</v>
      </c>
      <c r="F54" s="49">
        <v>13772.827499999999</v>
      </c>
      <c r="G54" s="13" t="s">
        <v>100</v>
      </c>
      <c r="H54" s="13" t="s">
        <v>103</v>
      </c>
      <c r="I54" s="13"/>
    </row>
    <row r="55" spans="2:9">
      <c r="B55" s="13" t="s">
        <v>104</v>
      </c>
      <c r="C55" s="13" t="s">
        <v>93</v>
      </c>
      <c r="D55" s="11">
        <v>4</v>
      </c>
      <c r="E55" s="13" t="s">
        <v>25</v>
      </c>
      <c r="F55" s="49">
        <v>9955.0883119999999</v>
      </c>
      <c r="G55" s="13" t="s">
        <v>100</v>
      </c>
      <c r="H55" s="13" t="s">
        <v>105</v>
      </c>
      <c r="I55" s="13"/>
    </row>
    <row r="56" spans="2:9">
      <c r="B56" s="13" t="s">
        <v>106</v>
      </c>
      <c r="C56" s="13" t="s">
        <v>93</v>
      </c>
      <c r="D56" s="11">
        <v>2</v>
      </c>
      <c r="E56" s="13" t="s">
        <v>25</v>
      </c>
      <c r="F56" s="49">
        <v>49848.081394000001</v>
      </c>
      <c r="G56" s="13" t="s">
        <v>107</v>
      </c>
      <c r="H56" s="13">
        <v>4</v>
      </c>
      <c r="I56" s="13" t="s">
        <v>80</v>
      </c>
    </row>
    <row r="57" spans="2:9">
      <c r="B57" s="13" t="s">
        <v>108</v>
      </c>
      <c r="C57" s="13" t="s">
        <v>93</v>
      </c>
      <c r="D57" s="11">
        <v>1</v>
      </c>
      <c r="E57" s="13" t="s">
        <v>25</v>
      </c>
      <c r="F57" s="49">
        <v>25035.052569555191</v>
      </c>
      <c r="G57" s="13" t="s">
        <v>109</v>
      </c>
      <c r="H57" s="13">
        <v>272</v>
      </c>
      <c r="I57" s="13" t="s">
        <v>58</v>
      </c>
    </row>
    <row r="58" spans="2:9">
      <c r="B58" s="13" t="s">
        <v>110</v>
      </c>
      <c r="C58" s="13" t="s">
        <v>93</v>
      </c>
      <c r="D58" s="11">
        <v>1</v>
      </c>
      <c r="E58" s="13" t="s">
        <v>25</v>
      </c>
      <c r="F58" s="49">
        <v>13717.187088999999</v>
      </c>
      <c r="G58" s="13" t="s">
        <v>71</v>
      </c>
      <c r="H58" s="13">
        <v>7.5</v>
      </c>
      <c r="I58" s="13" t="s">
        <v>27</v>
      </c>
    </row>
    <row r="59" spans="2:9">
      <c r="B59" s="13" t="s">
        <v>111</v>
      </c>
      <c r="C59" s="13" t="s">
        <v>93</v>
      </c>
      <c r="D59" s="11">
        <v>1</v>
      </c>
      <c r="E59" s="13" t="s">
        <v>25</v>
      </c>
      <c r="F59" s="49">
        <v>6627.2125357885161</v>
      </c>
      <c r="G59" s="13" t="s">
        <v>109</v>
      </c>
      <c r="H59" s="13">
        <v>15</v>
      </c>
      <c r="I59" s="13" t="s">
        <v>58</v>
      </c>
    </row>
    <row r="60" spans="2:9">
      <c r="B60" s="13" t="s">
        <v>112</v>
      </c>
      <c r="C60" s="13" t="s">
        <v>93</v>
      </c>
      <c r="D60" s="11">
        <v>1</v>
      </c>
      <c r="E60" s="13" t="s">
        <v>25</v>
      </c>
      <c r="F60" s="49">
        <v>101080.63039400001</v>
      </c>
      <c r="G60" s="13" t="s">
        <v>37</v>
      </c>
      <c r="H60" s="13">
        <v>45</v>
      </c>
      <c r="I60" s="13" t="s">
        <v>38</v>
      </c>
    </row>
    <row r="61" spans="2:9">
      <c r="B61" s="13" t="s">
        <v>113</v>
      </c>
      <c r="C61" s="13" t="s">
        <v>114</v>
      </c>
      <c r="D61" s="11">
        <v>1</v>
      </c>
      <c r="E61" s="13" t="s">
        <v>25</v>
      </c>
      <c r="F61" s="49">
        <v>62830.902999999998</v>
      </c>
      <c r="G61" s="13" t="s">
        <v>71</v>
      </c>
      <c r="H61" s="13">
        <v>12</v>
      </c>
      <c r="I61" s="13" t="s">
        <v>27</v>
      </c>
    </row>
    <row r="62" spans="2:9">
      <c r="B62" s="13" t="s">
        <v>115</v>
      </c>
      <c r="C62" s="13" t="s">
        <v>114</v>
      </c>
      <c r="D62" s="11">
        <v>1</v>
      </c>
      <c r="E62" s="13" t="s">
        <v>25</v>
      </c>
      <c r="F62" s="49">
        <v>139167.519138</v>
      </c>
      <c r="G62" s="13" t="s">
        <v>116</v>
      </c>
      <c r="H62" s="13">
        <v>36</v>
      </c>
      <c r="I62" s="13" t="s">
        <v>58</v>
      </c>
    </row>
    <row r="63" spans="2:9">
      <c r="B63" s="13" t="s">
        <v>117</v>
      </c>
      <c r="C63" s="13" t="s">
        <v>114</v>
      </c>
      <c r="D63" s="11">
        <v>1</v>
      </c>
      <c r="E63" s="13" t="s">
        <v>25</v>
      </c>
      <c r="F63" s="49">
        <v>13539.507937999999</v>
      </c>
      <c r="G63" s="13" t="s">
        <v>86</v>
      </c>
      <c r="H63" s="13">
        <v>3</v>
      </c>
      <c r="I63" s="13" t="s">
        <v>80</v>
      </c>
    </row>
    <row r="64" spans="2:9">
      <c r="B64" s="13" t="s">
        <v>118</v>
      </c>
      <c r="C64" s="13" t="s">
        <v>114</v>
      </c>
      <c r="D64" s="11">
        <v>1</v>
      </c>
      <c r="E64" s="13" t="s">
        <v>25</v>
      </c>
      <c r="F64" s="49">
        <v>23158.576374</v>
      </c>
      <c r="G64" s="13" t="s">
        <v>86</v>
      </c>
      <c r="H64" s="13">
        <v>5</v>
      </c>
      <c r="I64" s="13" t="s">
        <v>80</v>
      </c>
    </row>
    <row r="65" spans="2:9">
      <c r="B65" s="13" t="s">
        <v>119</v>
      </c>
      <c r="C65" s="13" t="s">
        <v>114</v>
      </c>
      <c r="D65" s="11">
        <v>1</v>
      </c>
      <c r="E65" s="13" t="s">
        <v>25</v>
      </c>
      <c r="F65" s="49">
        <v>44604.948758159306</v>
      </c>
      <c r="G65" s="13" t="s">
        <v>73</v>
      </c>
      <c r="H65" s="13">
        <v>12</v>
      </c>
      <c r="I65" s="13" t="s">
        <v>65</v>
      </c>
    </row>
    <row r="66" spans="2:9">
      <c r="B66" s="13" t="s">
        <v>120</v>
      </c>
      <c r="C66" s="13" t="s">
        <v>114</v>
      </c>
      <c r="D66" s="11">
        <v>2</v>
      </c>
      <c r="E66" s="13" t="s">
        <v>25</v>
      </c>
      <c r="F66" s="49">
        <v>70185.649787999995</v>
      </c>
      <c r="G66" s="13" t="s">
        <v>121</v>
      </c>
      <c r="H66" s="13">
        <v>250</v>
      </c>
      <c r="I66" s="13" t="s">
        <v>69</v>
      </c>
    </row>
    <row r="67" spans="2:9">
      <c r="B67" s="13" t="s">
        <v>122</v>
      </c>
      <c r="C67" s="13" t="s">
        <v>114</v>
      </c>
      <c r="D67" s="11">
        <v>4</v>
      </c>
      <c r="E67" s="13" t="s">
        <v>25</v>
      </c>
      <c r="F67" s="49">
        <v>140371.29957599999</v>
      </c>
      <c r="G67" s="13" t="s">
        <v>121</v>
      </c>
      <c r="H67" s="13">
        <v>250</v>
      </c>
      <c r="I67" s="13" t="s">
        <v>69</v>
      </c>
    </row>
    <row r="68" spans="2:9">
      <c r="B68" s="13" t="s">
        <v>123</v>
      </c>
      <c r="C68" s="13" t="s">
        <v>124</v>
      </c>
      <c r="D68" s="11">
        <v>1</v>
      </c>
      <c r="E68" s="13" t="s">
        <v>25</v>
      </c>
      <c r="F68" s="49">
        <v>1080995.4545646179</v>
      </c>
      <c r="G68" s="13" t="s">
        <v>125</v>
      </c>
      <c r="H68" s="13">
        <v>7000</v>
      </c>
      <c r="I68" s="13" t="s">
        <v>126</v>
      </c>
    </row>
    <row r="69" spans="2:9">
      <c r="B69" s="13" t="s">
        <v>127</v>
      </c>
      <c r="C69" s="13" t="s">
        <v>124</v>
      </c>
      <c r="D69" s="11">
        <v>1</v>
      </c>
      <c r="E69" s="13" t="s">
        <v>25</v>
      </c>
      <c r="F69" s="49">
        <v>95071.869995913483</v>
      </c>
      <c r="G69" s="13" t="s">
        <v>109</v>
      </c>
      <c r="H69" s="13">
        <v>36</v>
      </c>
      <c r="I69" s="13" t="s">
        <v>58</v>
      </c>
    </row>
    <row r="70" spans="2:9">
      <c r="B70" s="13" t="s">
        <v>128</v>
      </c>
      <c r="C70" s="13" t="s">
        <v>124</v>
      </c>
      <c r="D70" s="11">
        <v>1</v>
      </c>
      <c r="E70" s="13" t="s">
        <v>25</v>
      </c>
      <c r="F70" s="49">
        <v>138434.38983599999</v>
      </c>
      <c r="G70" s="13" t="s">
        <v>129</v>
      </c>
      <c r="H70" s="13">
        <v>12</v>
      </c>
      <c r="I70" s="13" t="s">
        <v>65</v>
      </c>
    </row>
    <row r="71" spans="2:9">
      <c r="B71" s="13" t="s">
        <v>130</v>
      </c>
      <c r="C71" s="13" t="s">
        <v>124</v>
      </c>
      <c r="D71" s="11">
        <v>1</v>
      </c>
      <c r="E71" s="13" t="s">
        <v>25</v>
      </c>
      <c r="F71" s="49">
        <v>293551.329165</v>
      </c>
      <c r="G71" s="13" t="s">
        <v>97</v>
      </c>
      <c r="H71" s="13">
        <v>128</v>
      </c>
      <c r="I71" s="13" t="s">
        <v>58</v>
      </c>
    </row>
    <row r="72" spans="2:9">
      <c r="B72" s="13" t="s">
        <v>131</v>
      </c>
      <c r="C72" s="13" t="s">
        <v>124</v>
      </c>
      <c r="D72" s="11">
        <v>2</v>
      </c>
      <c r="E72" s="13" t="s">
        <v>25</v>
      </c>
      <c r="F72" s="49">
        <v>454410.63763248548</v>
      </c>
      <c r="G72" s="13" t="s">
        <v>109</v>
      </c>
      <c r="H72" s="13">
        <v>2000</v>
      </c>
      <c r="I72" s="13" t="s">
        <v>58</v>
      </c>
    </row>
    <row r="73" spans="2:9">
      <c r="B73" s="13" t="s">
        <v>132</v>
      </c>
      <c r="C73" s="13" t="s">
        <v>124</v>
      </c>
      <c r="D73" s="11">
        <v>1</v>
      </c>
      <c r="E73" s="13" t="s">
        <v>25</v>
      </c>
      <c r="F73" s="49">
        <v>40747.442328399986</v>
      </c>
      <c r="G73" s="13" t="s">
        <v>109</v>
      </c>
      <c r="H73" s="13">
        <v>1000</v>
      </c>
      <c r="I73" s="13" t="s">
        <v>58</v>
      </c>
    </row>
    <row r="74" spans="2:9">
      <c r="B74" s="13" t="s">
        <v>133</v>
      </c>
      <c r="C74" s="13" t="s">
        <v>124</v>
      </c>
      <c r="D74" s="11">
        <v>1</v>
      </c>
      <c r="E74" s="13" t="s">
        <v>25</v>
      </c>
      <c r="F74" s="49">
        <v>378731.33183132607</v>
      </c>
      <c r="G74" s="13" t="s">
        <v>26</v>
      </c>
      <c r="H74" s="13">
        <v>33</v>
      </c>
      <c r="I74" s="13" t="s">
        <v>27</v>
      </c>
    </row>
    <row r="75" spans="2:9">
      <c r="B75" s="13" t="s">
        <v>134</v>
      </c>
      <c r="C75" s="13" t="s">
        <v>124</v>
      </c>
      <c r="D75" s="11">
        <v>1</v>
      </c>
      <c r="E75" s="13" t="s">
        <v>25</v>
      </c>
      <c r="F75" s="49">
        <v>72362.838342000017</v>
      </c>
      <c r="G75" s="13" t="s">
        <v>79</v>
      </c>
      <c r="H75" s="13">
        <v>500</v>
      </c>
      <c r="I75" s="13" t="s">
        <v>80</v>
      </c>
    </row>
    <row r="76" spans="2:9">
      <c r="B76" s="13" t="s">
        <v>135</v>
      </c>
      <c r="C76" s="13" t="s">
        <v>124</v>
      </c>
      <c r="D76" s="11">
        <v>1</v>
      </c>
      <c r="E76" s="13" t="s">
        <v>25</v>
      </c>
      <c r="F76" s="49">
        <v>168806.24408499998</v>
      </c>
      <c r="G76" s="13" t="s">
        <v>79</v>
      </c>
      <c r="H76" s="13">
        <v>950</v>
      </c>
      <c r="I76" s="13" t="s">
        <v>80</v>
      </c>
    </row>
    <row r="77" spans="2:9">
      <c r="B77" s="13" t="s">
        <v>136</v>
      </c>
      <c r="C77" s="13" t="s">
        <v>124</v>
      </c>
      <c r="D77" s="11">
        <v>1</v>
      </c>
      <c r="E77" s="13" t="s">
        <v>25</v>
      </c>
      <c r="F77" s="49">
        <v>405210.41138299997</v>
      </c>
      <c r="G77" s="13" t="s">
        <v>97</v>
      </c>
      <c r="H77" s="13">
        <v>190</v>
      </c>
      <c r="I77" s="13" t="s">
        <v>58</v>
      </c>
    </row>
    <row r="78" spans="2:9">
      <c r="B78" s="13" t="s">
        <v>137</v>
      </c>
      <c r="C78" s="13" t="s">
        <v>124</v>
      </c>
      <c r="D78" s="11">
        <v>1</v>
      </c>
      <c r="E78" s="13" t="s">
        <v>25</v>
      </c>
      <c r="F78" s="49">
        <v>531277.11711300001</v>
      </c>
      <c r="G78" s="13" t="s">
        <v>97</v>
      </c>
      <c r="H78" s="13">
        <v>260</v>
      </c>
      <c r="I78" s="13" t="s">
        <v>58</v>
      </c>
    </row>
    <row r="79" spans="2:9">
      <c r="B79" s="13" t="s">
        <v>138</v>
      </c>
      <c r="C79" s="13" t="s">
        <v>124</v>
      </c>
      <c r="D79" s="11">
        <v>1</v>
      </c>
      <c r="E79" s="13" t="s">
        <v>25</v>
      </c>
      <c r="F79" s="49">
        <v>693362.88162300002</v>
      </c>
      <c r="G79" s="13" t="s">
        <v>97</v>
      </c>
      <c r="H79" s="13">
        <v>350</v>
      </c>
      <c r="I79" s="13" t="s">
        <v>58</v>
      </c>
    </row>
    <row r="80" spans="2:9">
      <c r="B80" s="13" t="s">
        <v>139</v>
      </c>
      <c r="C80" s="13" t="s">
        <v>124</v>
      </c>
      <c r="D80" s="11">
        <v>1</v>
      </c>
      <c r="E80" s="13" t="s">
        <v>25</v>
      </c>
      <c r="F80" s="49">
        <v>27424.741435</v>
      </c>
      <c r="G80" s="13" t="s">
        <v>79</v>
      </c>
      <c r="H80" s="13">
        <v>140</v>
      </c>
      <c r="I80" s="13" t="s">
        <v>80</v>
      </c>
    </row>
    <row r="81" spans="2:9">
      <c r="B81" s="13" t="s">
        <v>140</v>
      </c>
      <c r="C81" s="13" t="s">
        <v>124</v>
      </c>
      <c r="D81" s="11">
        <v>1</v>
      </c>
      <c r="E81" s="13" t="s">
        <v>25</v>
      </c>
      <c r="F81" s="49">
        <v>68215.212904999993</v>
      </c>
      <c r="G81" s="13" t="s">
        <v>17</v>
      </c>
      <c r="H81" s="13">
        <v>5</v>
      </c>
      <c r="I81" s="13" t="s">
        <v>65</v>
      </c>
    </row>
    <row r="82" spans="2:9">
      <c r="B82" s="13" t="s">
        <v>141</v>
      </c>
      <c r="C82" s="13" t="s">
        <v>124</v>
      </c>
      <c r="D82" s="11">
        <v>1</v>
      </c>
      <c r="E82" s="13" t="s">
        <v>25</v>
      </c>
      <c r="F82" s="49">
        <v>111066.82618678981</v>
      </c>
      <c r="G82" s="13" t="s">
        <v>109</v>
      </c>
      <c r="H82" s="13">
        <v>41</v>
      </c>
      <c r="I82" s="13" t="s">
        <v>58</v>
      </c>
    </row>
    <row r="83" spans="2:9">
      <c r="B83" s="13" t="s">
        <v>142</v>
      </c>
      <c r="C83" s="13" t="s">
        <v>124</v>
      </c>
      <c r="D83" s="11">
        <v>1</v>
      </c>
      <c r="E83" s="13" t="s">
        <v>25</v>
      </c>
      <c r="F83" s="49">
        <v>642191.56895972288</v>
      </c>
      <c r="G83" s="13" t="s">
        <v>125</v>
      </c>
      <c r="H83" s="13">
        <v>3000</v>
      </c>
      <c r="I83" s="13" t="s">
        <v>126</v>
      </c>
    </row>
    <row r="84" spans="2:9">
      <c r="B84" s="13" t="s">
        <v>143</v>
      </c>
      <c r="C84" s="13" t="s">
        <v>124</v>
      </c>
      <c r="D84" s="11">
        <v>1</v>
      </c>
      <c r="E84" s="13" t="s">
        <v>25</v>
      </c>
      <c r="F84" s="49">
        <v>1140000</v>
      </c>
      <c r="G84" s="13" t="s">
        <v>144</v>
      </c>
      <c r="H84" s="13">
        <v>38</v>
      </c>
      <c r="I84" s="13"/>
    </row>
    <row r="85" spans="2:9">
      <c r="B85" s="13" t="s">
        <v>145</v>
      </c>
      <c r="C85" s="13" t="s">
        <v>146</v>
      </c>
      <c r="D85" s="11">
        <v>1</v>
      </c>
      <c r="E85" s="13" t="s">
        <v>25</v>
      </c>
      <c r="F85" s="49">
        <v>618170.89733452385</v>
      </c>
      <c r="G85" s="13" t="s">
        <v>37</v>
      </c>
      <c r="H85" s="13">
        <v>1000</v>
      </c>
      <c r="I85" s="13" t="s">
        <v>38</v>
      </c>
    </row>
    <row r="86" spans="2:9">
      <c r="B86" s="276" t="s">
        <v>147</v>
      </c>
      <c r="C86" s="276" t="s">
        <v>148</v>
      </c>
      <c r="D86" s="278">
        <v>1</v>
      </c>
      <c r="E86" s="276" t="s">
        <v>25</v>
      </c>
      <c r="F86" s="280">
        <v>34619.919999999998</v>
      </c>
      <c r="G86" s="13" t="s">
        <v>68</v>
      </c>
      <c r="H86" s="13">
        <v>200</v>
      </c>
      <c r="I86" s="13" t="s">
        <v>69</v>
      </c>
    </row>
    <row r="87" spans="2:9">
      <c r="B87" s="277"/>
      <c r="C87" s="277"/>
      <c r="D87" s="279"/>
      <c r="E87" s="277"/>
      <c r="F87" s="281"/>
      <c r="G87" s="13" t="s">
        <v>79</v>
      </c>
      <c r="H87" s="13">
        <v>40</v>
      </c>
      <c r="I87" s="13" t="s">
        <v>80</v>
      </c>
    </row>
    <row r="88" spans="2:9">
      <c r="B88" s="276" t="s">
        <v>149</v>
      </c>
      <c r="C88" s="276" t="s">
        <v>148</v>
      </c>
      <c r="D88" s="278">
        <v>1</v>
      </c>
      <c r="E88" s="276" t="s">
        <v>25</v>
      </c>
      <c r="F88" s="280">
        <v>34619.919999999998</v>
      </c>
      <c r="G88" s="13" t="s">
        <v>68</v>
      </c>
      <c r="H88" s="13">
        <v>200</v>
      </c>
      <c r="I88" s="13" t="s">
        <v>69</v>
      </c>
    </row>
    <row r="89" spans="2:9">
      <c r="B89" s="277"/>
      <c r="C89" s="277"/>
      <c r="D89" s="279"/>
      <c r="E89" s="277"/>
      <c r="F89" s="281"/>
      <c r="G89" s="13" t="s">
        <v>79</v>
      </c>
      <c r="H89" s="13">
        <v>40</v>
      </c>
      <c r="I89" s="13" t="s">
        <v>80</v>
      </c>
    </row>
    <row r="90" spans="2:9">
      <c r="B90" s="13" t="s">
        <v>150</v>
      </c>
      <c r="C90" s="13" t="s">
        <v>148</v>
      </c>
      <c r="D90" s="11">
        <v>1</v>
      </c>
      <c r="E90" s="13" t="s">
        <v>25</v>
      </c>
      <c r="F90" s="49">
        <v>9298.4388889999991</v>
      </c>
      <c r="G90" s="13" t="s">
        <v>79</v>
      </c>
      <c r="H90" s="13">
        <v>3000</v>
      </c>
      <c r="I90" s="13" t="s">
        <v>69</v>
      </c>
    </row>
    <row r="91" spans="2:9">
      <c r="B91" s="13" t="s">
        <v>151</v>
      </c>
      <c r="C91" s="13" t="s">
        <v>148</v>
      </c>
      <c r="D91" s="11">
        <v>1</v>
      </c>
      <c r="E91" s="13" t="s">
        <v>25</v>
      </c>
      <c r="F91" s="49">
        <v>4843.7122220000001</v>
      </c>
      <c r="G91" s="13" t="s">
        <v>17</v>
      </c>
      <c r="H91" s="13">
        <v>1</v>
      </c>
      <c r="I91" s="13" t="s">
        <v>65</v>
      </c>
    </row>
    <row r="92" spans="2:9">
      <c r="B92" s="13" t="s">
        <v>152</v>
      </c>
      <c r="C92" s="13" t="s">
        <v>153</v>
      </c>
      <c r="D92" s="11">
        <v>1</v>
      </c>
      <c r="E92" s="13" t="s">
        <v>25</v>
      </c>
      <c r="F92" s="49">
        <v>266756.55266482191</v>
      </c>
      <c r="G92" s="13" t="s">
        <v>37</v>
      </c>
      <c r="H92" s="13">
        <v>200</v>
      </c>
      <c r="I92" s="13" t="s">
        <v>38</v>
      </c>
    </row>
    <row r="93" spans="2:9">
      <c r="B93" s="13" t="s">
        <v>154</v>
      </c>
      <c r="C93" s="13" t="s">
        <v>153</v>
      </c>
      <c r="D93" s="11">
        <v>1</v>
      </c>
      <c r="E93" s="13" t="s">
        <v>25</v>
      </c>
      <c r="F93" s="49">
        <v>95756.346693</v>
      </c>
      <c r="G93" s="13" t="s">
        <v>109</v>
      </c>
      <c r="H93" s="13">
        <v>400</v>
      </c>
      <c r="I93" s="13" t="s">
        <v>58</v>
      </c>
    </row>
    <row r="94" spans="2:9">
      <c r="B94" s="13" t="s">
        <v>155</v>
      </c>
      <c r="C94" s="13" t="s">
        <v>153</v>
      </c>
      <c r="D94" s="11">
        <v>1</v>
      </c>
      <c r="E94" s="13" t="s">
        <v>25</v>
      </c>
      <c r="F94" s="49">
        <v>7548.5244309999989</v>
      </c>
      <c r="G94" s="13" t="s">
        <v>79</v>
      </c>
      <c r="H94" s="13">
        <v>22</v>
      </c>
      <c r="I94" s="13" t="s">
        <v>80</v>
      </c>
    </row>
    <row r="95" spans="2:9">
      <c r="B95" s="13" t="s">
        <v>156</v>
      </c>
      <c r="C95" s="13" t="s">
        <v>153</v>
      </c>
      <c r="D95" s="11">
        <v>1</v>
      </c>
      <c r="E95" s="13" t="s">
        <v>25</v>
      </c>
      <c r="F95" s="49">
        <v>2752.4196440000001</v>
      </c>
      <c r="G95" s="13" t="s">
        <v>86</v>
      </c>
      <c r="H95" s="13">
        <v>3</v>
      </c>
      <c r="I95" s="13" t="s">
        <v>80</v>
      </c>
    </row>
    <row r="96" spans="2:9">
      <c r="B96" s="13" t="s">
        <v>157</v>
      </c>
      <c r="C96" s="13" t="s">
        <v>153</v>
      </c>
      <c r="D96" s="11">
        <v>1</v>
      </c>
      <c r="E96" s="13" t="s">
        <v>25</v>
      </c>
      <c r="F96" s="49">
        <v>74474.427758204169</v>
      </c>
      <c r="G96" s="13" t="s">
        <v>109</v>
      </c>
      <c r="H96" s="13">
        <v>29.25</v>
      </c>
      <c r="I96" s="13" t="s">
        <v>80</v>
      </c>
    </row>
    <row r="97" spans="2:9">
      <c r="B97" s="13" t="s">
        <v>158</v>
      </c>
      <c r="C97" s="13" t="s">
        <v>153</v>
      </c>
      <c r="D97" s="11">
        <v>2</v>
      </c>
      <c r="E97" s="13" t="s">
        <v>25</v>
      </c>
      <c r="F97" s="49">
        <v>23116.397288</v>
      </c>
      <c r="G97" s="13" t="s">
        <v>71</v>
      </c>
      <c r="H97" s="13">
        <v>15</v>
      </c>
      <c r="I97" s="13" t="s">
        <v>27</v>
      </c>
    </row>
    <row r="98" spans="2:9">
      <c r="B98" s="13" t="s">
        <v>159</v>
      </c>
      <c r="C98" s="13" t="s">
        <v>153</v>
      </c>
      <c r="D98" s="11">
        <v>2</v>
      </c>
      <c r="E98" s="13" t="s">
        <v>25</v>
      </c>
      <c r="F98" s="49">
        <v>27611.464979043925</v>
      </c>
      <c r="G98" s="13" t="s">
        <v>71</v>
      </c>
      <c r="H98" s="13">
        <v>15</v>
      </c>
      <c r="I98" s="13" t="s">
        <v>27</v>
      </c>
    </row>
    <row r="99" spans="2:9">
      <c r="B99" s="13" t="s">
        <v>160</v>
      </c>
      <c r="C99" s="13" t="s">
        <v>153</v>
      </c>
      <c r="D99" s="11">
        <v>2</v>
      </c>
      <c r="E99" s="13" t="s">
        <v>25</v>
      </c>
      <c r="F99" s="49">
        <v>42299.083930000001</v>
      </c>
      <c r="G99" s="13" t="s">
        <v>161</v>
      </c>
      <c r="H99" s="13">
        <v>15</v>
      </c>
      <c r="I99" s="13" t="s">
        <v>27</v>
      </c>
    </row>
    <row r="100" spans="2:9">
      <c r="B100" s="13" t="s">
        <v>162</v>
      </c>
      <c r="C100" s="13" t="s">
        <v>153</v>
      </c>
      <c r="D100" s="11">
        <v>2</v>
      </c>
      <c r="E100" s="13" t="s">
        <v>25</v>
      </c>
      <c r="F100" s="49">
        <v>241379.28219297895</v>
      </c>
      <c r="G100" s="13" t="s">
        <v>91</v>
      </c>
      <c r="H100" s="13">
        <v>33</v>
      </c>
      <c r="I100" s="13" t="s">
        <v>163</v>
      </c>
    </row>
    <row r="101" spans="2:9">
      <c r="B101" s="3"/>
      <c r="D101" s="2"/>
      <c r="E101" s="3"/>
      <c r="F101" s="34"/>
      <c r="G101" s="28"/>
      <c r="H101" s="43"/>
      <c r="I101" s="28"/>
    </row>
    <row r="102" spans="2:9" ht="15" thickBot="1">
      <c r="B102" s="15" t="s">
        <v>164</v>
      </c>
      <c r="C102" s="3"/>
      <c r="D102" s="2"/>
      <c r="E102" s="3"/>
      <c r="F102" s="34">
        <f>SUM(F7:F100)</f>
        <v>46279054.241609424</v>
      </c>
      <c r="G102" s="28"/>
      <c r="H102" s="43"/>
      <c r="I102" s="28"/>
    </row>
    <row r="103" spans="2:9">
      <c r="B103" t="s">
        <v>165</v>
      </c>
      <c r="C103" s="3"/>
      <c r="D103" s="2"/>
      <c r="E103" s="3"/>
      <c r="F103" s="34">
        <v>40000</v>
      </c>
      <c r="G103" s="28"/>
      <c r="H103" s="43"/>
      <c r="I103" s="28"/>
    </row>
    <row r="104" spans="2:9">
      <c r="B104" t="s">
        <v>166</v>
      </c>
      <c r="C104" s="3"/>
      <c r="D104" s="2"/>
      <c r="E104" s="3"/>
      <c r="F104" s="34">
        <v>2663345.62</v>
      </c>
      <c r="G104" s="28"/>
      <c r="H104" s="43"/>
      <c r="I104" s="28"/>
    </row>
    <row r="105" spans="2:9">
      <c r="B105" s="1"/>
      <c r="C105" s="3"/>
      <c r="D105" s="2"/>
      <c r="E105" s="3"/>
      <c r="F105" s="34"/>
      <c r="G105" s="28"/>
      <c r="H105" s="43"/>
      <c r="I105" s="28"/>
    </row>
    <row r="106" spans="2:9">
      <c r="B106" t="s">
        <v>167</v>
      </c>
      <c r="D106" s="2"/>
      <c r="E106" s="3"/>
      <c r="F106" s="34"/>
      <c r="G106" s="28"/>
      <c r="H106" s="43"/>
      <c r="I106" s="28"/>
    </row>
    <row r="107" spans="2:9">
      <c r="B107" s="3"/>
      <c r="C107" t="s">
        <v>168</v>
      </c>
      <c r="D107" s="2"/>
      <c r="E107" s="3"/>
      <c r="F107" s="19">
        <v>1312728.3162614526</v>
      </c>
      <c r="G107" s="28"/>
      <c r="H107" s="43"/>
      <c r="I107" s="28"/>
    </row>
    <row r="108" spans="2:9">
      <c r="B108" s="3"/>
      <c r="C108" t="s">
        <v>169</v>
      </c>
      <c r="D108" s="2"/>
      <c r="E108" s="3"/>
      <c r="F108" s="19">
        <v>283800.87077167438</v>
      </c>
      <c r="G108" s="28"/>
      <c r="H108" s="43"/>
      <c r="I108" s="28"/>
    </row>
    <row r="109" spans="2:9">
      <c r="B109" s="3"/>
      <c r="C109" t="s">
        <v>170</v>
      </c>
      <c r="D109" s="2"/>
      <c r="E109" s="3"/>
      <c r="F109" s="19">
        <v>192674.91105010858</v>
      </c>
      <c r="G109" s="28"/>
      <c r="H109" s="43"/>
      <c r="I109" s="28"/>
    </row>
    <row r="110" spans="2:9">
      <c r="B110" s="3"/>
      <c r="C110" t="s">
        <v>171</v>
      </c>
      <c r="D110" s="2"/>
      <c r="E110" s="3"/>
      <c r="F110" s="19">
        <v>1028630.3970705412</v>
      </c>
      <c r="G110" s="28"/>
      <c r="H110" s="43"/>
      <c r="I110" s="28"/>
    </row>
    <row r="111" spans="2:9">
      <c r="B111" s="3"/>
      <c r="C111" t="s">
        <v>172</v>
      </c>
      <c r="D111" s="2"/>
      <c r="E111" s="3"/>
      <c r="F111" s="19">
        <v>659040.28824104671</v>
      </c>
      <c r="G111" s="28"/>
      <c r="H111" s="43"/>
      <c r="I111" s="28"/>
    </row>
    <row r="112" spans="2:9">
      <c r="B112" s="1" t="s">
        <v>173</v>
      </c>
      <c r="D112" s="2"/>
      <c r="E112" s="19"/>
      <c r="F112" s="34">
        <f>SUM(F107:F111)</f>
        <v>3476874.7833948238</v>
      </c>
      <c r="G112" s="28"/>
      <c r="H112" s="43"/>
      <c r="I112" s="28"/>
    </row>
    <row r="113" spans="2:9">
      <c r="B113" s="1"/>
      <c r="D113" s="2"/>
      <c r="E113" s="19"/>
      <c r="F113" s="34"/>
      <c r="G113" s="28"/>
      <c r="H113" s="43"/>
      <c r="I113" s="28"/>
    </row>
    <row r="114" spans="2:9">
      <c r="B114" t="s">
        <v>174</v>
      </c>
      <c r="D114" s="19"/>
      <c r="E114" s="3"/>
      <c r="F114" s="34">
        <v>16199788.76</v>
      </c>
      <c r="G114" s="28"/>
      <c r="H114" s="43"/>
      <c r="I114" s="28"/>
    </row>
    <row r="115" spans="2:9">
      <c r="B115" s="3"/>
      <c r="D115" s="2"/>
      <c r="E115" s="3"/>
      <c r="F115" s="34"/>
      <c r="G115" s="28"/>
      <c r="H115" s="43"/>
      <c r="I115" s="28"/>
    </row>
    <row r="116" spans="2:9">
      <c r="B116" s="1" t="s">
        <v>175</v>
      </c>
      <c r="C116" s="3"/>
      <c r="D116" s="2"/>
      <c r="E116" s="3"/>
      <c r="F116" s="41">
        <f>F102+F112+F114+F104+F103</f>
        <v>68659063.405004248</v>
      </c>
      <c r="G116" s="28"/>
      <c r="H116" s="43"/>
      <c r="I116" s="28"/>
    </row>
    <row r="117" spans="2:9">
      <c r="B117" s="3"/>
      <c r="D117" s="2"/>
      <c r="E117" s="3"/>
      <c r="F117" s="34"/>
      <c r="G117" s="28"/>
      <c r="H117" s="43"/>
      <c r="I117" s="28"/>
    </row>
  </sheetData>
  <mergeCells count="25">
    <mergeCell ref="B88:B89"/>
    <mergeCell ref="C88:C89"/>
    <mergeCell ref="D88:D89"/>
    <mergeCell ref="E88:E89"/>
    <mergeCell ref="F88:F89"/>
    <mergeCell ref="B47:B48"/>
    <mergeCell ref="C47:C48"/>
    <mergeCell ref="D47:D48"/>
    <mergeCell ref="E47:E48"/>
    <mergeCell ref="F47:F48"/>
    <mergeCell ref="B86:B87"/>
    <mergeCell ref="C86:C87"/>
    <mergeCell ref="D86:D87"/>
    <mergeCell ref="E86:E87"/>
    <mergeCell ref="F86:F87"/>
    <mergeCell ref="B39:B40"/>
    <mergeCell ref="C39:C40"/>
    <mergeCell ref="D39:D40"/>
    <mergeCell ref="E39:E40"/>
    <mergeCell ref="F39:F40"/>
    <mergeCell ref="B43:B44"/>
    <mergeCell ref="C43:C44"/>
    <mergeCell ref="D43:D44"/>
    <mergeCell ref="E43:E44"/>
    <mergeCell ref="F43:F4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BBCB0-976B-41DB-B9C2-E9AF752D67C5}">
  <dimension ref="A1:H582"/>
  <sheetViews>
    <sheetView topLeftCell="A162" workbookViewId="0"/>
  </sheetViews>
  <sheetFormatPr defaultRowHeight="14.5"/>
  <cols>
    <col min="1" max="1" width="29.453125" customWidth="1"/>
    <col min="2" max="2" width="38.1796875" customWidth="1"/>
    <col min="5" max="5" width="15.453125" customWidth="1"/>
    <col min="6" max="6" width="23.1796875" customWidth="1"/>
  </cols>
  <sheetData>
    <row r="1" spans="1:8">
      <c r="A1" s="1" t="s">
        <v>176</v>
      </c>
      <c r="B1" t="s">
        <v>177</v>
      </c>
      <c r="G1" t="s">
        <v>10</v>
      </c>
    </row>
    <row r="2" spans="1:8">
      <c r="A2" s="1" t="s">
        <v>178</v>
      </c>
      <c r="B2" t="s">
        <v>179</v>
      </c>
    </row>
    <row r="4" spans="1:8">
      <c r="A4" s="5" t="s">
        <v>15</v>
      </c>
      <c r="B4" s="5" t="s">
        <v>16</v>
      </c>
      <c r="C4" s="77" t="s">
        <v>17</v>
      </c>
      <c r="D4" s="5" t="s">
        <v>180</v>
      </c>
      <c r="E4" s="78" t="s">
        <v>181</v>
      </c>
      <c r="F4" s="6" t="s">
        <v>20</v>
      </c>
      <c r="G4" s="7" t="s">
        <v>182</v>
      </c>
      <c r="H4" s="6" t="s">
        <v>183</v>
      </c>
    </row>
    <row r="5" spans="1:8">
      <c r="A5" s="13" t="s">
        <v>157</v>
      </c>
      <c r="B5" s="13" t="s">
        <v>184</v>
      </c>
      <c r="C5" s="13">
        <v>1</v>
      </c>
      <c r="D5" s="13" t="s">
        <v>25</v>
      </c>
      <c r="E5" s="12">
        <v>30800.128840259033</v>
      </c>
      <c r="F5" s="13" t="s">
        <v>185</v>
      </c>
      <c r="G5" s="13">
        <v>11.5</v>
      </c>
      <c r="H5" s="13" t="s">
        <v>58</v>
      </c>
    </row>
    <row r="6" spans="1:8">
      <c r="A6" s="13" t="s">
        <v>117</v>
      </c>
      <c r="B6" s="13" t="s">
        <v>184</v>
      </c>
      <c r="C6" s="13">
        <v>1</v>
      </c>
      <c r="D6" s="13" t="s">
        <v>25</v>
      </c>
      <c r="E6" s="12">
        <v>3920.4395019999997</v>
      </c>
      <c r="F6" s="13" t="s">
        <v>86</v>
      </c>
      <c r="G6" s="13">
        <v>1</v>
      </c>
      <c r="H6" s="13" t="s">
        <v>80</v>
      </c>
    </row>
    <row r="7" spans="1:8">
      <c r="A7" s="13" t="s">
        <v>186</v>
      </c>
      <c r="B7" s="13" t="s">
        <v>184</v>
      </c>
      <c r="C7" s="13">
        <v>1</v>
      </c>
      <c r="D7" s="13" t="s">
        <v>25</v>
      </c>
      <c r="E7" s="12">
        <v>6881.7792739999995</v>
      </c>
      <c r="F7" s="13" t="s">
        <v>187</v>
      </c>
      <c r="G7" s="13">
        <v>10</v>
      </c>
      <c r="H7" s="13" t="s">
        <v>80</v>
      </c>
    </row>
    <row r="8" spans="1:8">
      <c r="A8" s="282" t="s">
        <v>188</v>
      </c>
      <c r="B8" s="282" t="s">
        <v>184</v>
      </c>
      <c r="C8" s="283">
        <v>1</v>
      </c>
      <c r="D8" s="282" t="s">
        <v>25</v>
      </c>
      <c r="E8" s="284">
        <v>12249.947190000001</v>
      </c>
      <c r="F8" s="38" t="s">
        <v>189</v>
      </c>
      <c r="G8" s="11">
        <v>610</v>
      </c>
      <c r="H8" s="13" t="s">
        <v>69</v>
      </c>
    </row>
    <row r="9" spans="1:8">
      <c r="A9" s="282"/>
      <c r="B9" s="282"/>
      <c r="C9" s="283"/>
      <c r="D9" s="282"/>
      <c r="E9" s="284"/>
      <c r="F9" s="38" t="s">
        <v>79</v>
      </c>
      <c r="G9" s="11">
        <v>3</v>
      </c>
      <c r="H9" s="13" t="s">
        <v>80</v>
      </c>
    </row>
    <row r="10" spans="1:8">
      <c r="A10" s="282" t="s">
        <v>190</v>
      </c>
      <c r="B10" s="282" t="s">
        <v>191</v>
      </c>
      <c r="C10" s="283">
        <v>1</v>
      </c>
      <c r="D10" s="282" t="s">
        <v>192</v>
      </c>
      <c r="E10" s="284">
        <v>7193.4480000000021</v>
      </c>
      <c r="F10" s="13" t="s">
        <v>187</v>
      </c>
      <c r="G10" s="13">
        <v>6.12</v>
      </c>
      <c r="H10" s="13" t="s">
        <v>80</v>
      </c>
    </row>
    <row r="11" spans="1:8">
      <c r="A11" s="282"/>
      <c r="B11" s="282"/>
      <c r="C11" s="283"/>
      <c r="D11" s="282"/>
      <c r="E11" s="284"/>
      <c r="F11" s="13" t="s">
        <v>189</v>
      </c>
      <c r="G11" s="13">
        <v>250</v>
      </c>
      <c r="H11" s="13" t="s">
        <v>69</v>
      </c>
    </row>
    <row r="12" spans="1:8">
      <c r="A12" s="13" t="s">
        <v>193</v>
      </c>
      <c r="B12" s="13" t="s">
        <v>194</v>
      </c>
      <c r="C12" s="13">
        <v>1</v>
      </c>
      <c r="D12" s="13" t="s">
        <v>192</v>
      </c>
      <c r="E12" s="12">
        <v>36173.362932999997</v>
      </c>
      <c r="F12" s="13" t="s">
        <v>195</v>
      </c>
      <c r="G12" s="13">
        <v>140</v>
      </c>
      <c r="H12" s="13" t="s">
        <v>27</v>
      </c>
    </row>
    <row r="13" spans="1:8">
      <c r="A13" s="13" t="s">
        <v>196</v>
      </c>
      <c r="B13" s="13" t="s">
        <v>184</v>
      </c>
      <c r="C13" s="13">
        <v>1</v>
      </c>
      <c r="D13" s="13" t="s">
        <v>192</v>
      </c>
      <c r="E13" s="12">
        <v>864.16558836592401</v>
      </c>
      <c r="F13" s="13" t="s">
        <v>197</v>
      </c>
      <c r="G13" s="13">
        <v>25</v>
      </c>
      <c r="H13" s="13" t="s">
        <v>69</v>
      </c>
    </row>
    <row r="14" spans="1:8">
      <c r="A14" s="13" t="s">
        <v>198</v>
      </c>
      <c r="B14" s="13" t="s">
        <v>199</v>
      </c>
      <c r="C14" s="13">
        <v>1</v>
      </c>
      <c r="D14" s="13" t="s">
        <v>192</v>
      </c>
      <c r="E14" s="12">
        <v>864.16558836592401</v>
      </c>
      <c r="F14" s="13" t="s">
        <v>197</v>
      </c>
      <c r="G14" s="13">
        <v>25</v>
      </c>
      <c r="H14" s="13" t="s">
        <v>69</v>
      </c>
    </row>
    <row r="15" spans="1:8">
      <c r="A15" s="13" t="s">
        <v>200</v>
      </c>
      <c r="B15" s="13" t="s">
        <v>201</v>
      </c>
      <c r="C15" s="13">
        <v>1</v>
      </c>
      <c r="D15" s="13" t="s">
        <v>192</v>
      </c>
      <c r="E15" s="12">
        <v>5707.6170510000002</v>
      </c>
      <c r="F15" s="13" t="s">
        <v>197</v>
      </c>
      <c r="G15" s="13">
        <v>250</v>
      </c>
      <c r="H15" s="13" t="s">
        <v>69</v>
      </c>
    </row>
    <row r="16" spans="1:8">
      <c r="A16" s="13" t="s">
        <v>202</v>
      </c>
      <c r="B16" s="13" t="s">
        <v>184</v>
      </c>
      <c r="C16" s="13">
        <v>1</v>
      </c>
      <c r="D16" s="13" t="s">
        <v>192</v>
      </c>
      <c r="E16" s="12">
        <v>10841.955110999999</v>
      </c>
      <c r="F16" s="13" t="s">
        <v>203</v>
      </c>
      <c r="G16" s="13">
        <v>1</v>
      </c>
      <c r="H16" s="13" t="s">
        <v>204</v>
      </c>
    </row>
    <row r="17" spans="1:8">
      <c r="A17" s="13" t="s">
        <v>205</v>
      </c>
      <c r="B17" s="13" t="s">
        <v>206</v>
      </c>
      <c r="C17" s="13">
        <v>1</v>
      </c>
      <c r="D17" s="13" t="s">
        <v>207</v>
      </c>
      <c r="E17" s="12">
        <v>7901.4813387471504</v>
      </c>
      <c r="F17" s="13" t="s">
        <v>208</v>
      </c>
      <c r="G17" s="13">
        <v>140</v>
      </c>
      <c r="H17" s="13" t="s">
        <v>27</v>
      </c>
    </row>
    <row r="18" spans="1:8">
      <c r="A18" s="13" t="s">
        <v>209</v>
      </c>
      <c r="B18" s="13" t="s">
        <v>210</v>
      </c>
      <c r="C18" s="13">
        <v>1</v>
      </c>
      <c r="D18" s="13" t="s">
        <v>192</v>
      </c>
      <c r="E18" s="12">
        <v>4702.8965820000003</v>
      </c>
      <c r="F18" s="13" t="s">
        <v>203</v>
      </c>
      <c r="G18" s="13">
        <v>1</v>
      </c>
      <c r="H18" s="13" t="s">
        <v>204</v>
      </c>
    </row>
    <row r="19" spans="1:8">
      <c r="A19" s="13" t="s">
        <v>211</v>
      </c>
      <c r="B19" s="13" t="s">
        <v>184</v>
      </c>
      <c r="C19" s="13">
        <v>1</v>
      </c>
      <c r="D19" s="13" t="s">
        <v>192</v>
      </c>
      <c r="E19" s="12">
        <v>10813.409621244809</v>
      </c>
      <c r="F19" s="13" t="s">
        <v>212</v>
      </c>
      <c r="G19" s="13">
        <v>750</v>
      </c>
      <c r="H19" s="13" t="s">
        <v>69</v>
      </c>
    </row>
    <row r="20" spans="1:8">
      <c r="A20" s="13" t="s">
        <v>127</v>
      </c>
      <c r="B20" s="13" t="s">
        <v>213</v>
      </c>
      <c r="C20" s="13">
        <v>1</v>
      </c>
      <c r="D20" s="13" t="s">
        <v>25</v>
      </c>
      <c r="E20" s="12">
        <v>87877.931958999994</v>
      </c>
      <c r="F20" s="13" t="s">
        <v>185</v>
      </c>
      <c r="G20" s="13">
        <v>25</v>
      </c>
      <c r="H20" s="13" t="s">
        <v>58</v>
      </c>
    </row>
    <row r="21" spans="1:8">
      <c r="E21" s="4"/>
    </row>
    <row r="22" spans="1:8" ht="15" thickBot="1">
      <c r="B22" s="75" t="s">
        <v>164</v>
      </c>
      <c r="E22" s="4">
        <f>SUM(E5:E21)</f>
        <v>226792.72857898282</v>
      </c>
    </row>
    <row r="23" spans="1:8">
      <c r="B23" s="3"/>
      <c r="E23" s="4"/>
    </row>
    <row r="24" spans="1:8">
      <c r="E24" s="4"/>
    </row>
    <row r="25" spans="1:8">
      <c r="B25" s="3"/>
      <c r="E25" s="4"/>
    </row>
    <row r="26" spans="1:8">
      <c r="B26" s="20" t="s">
        <v>173</v>
      </c>
      <c r="E26" s="4"/>
    </row>
    <row r="27" spans="1:8">
      <c r="B27" s="20"/>
      <c r="E27" s="4"/>
    </row>
    <row r="28" spans="1:8">
      <c r="B28" s="3" t="s">
        <v>174</v>
      </c>
      <c r="E28" s="4">
        <v>105914.767073615</v>
      </c>
    </row>
    <row r="29" spans="1:8">
      <c r="B29" s="3"/>
    </row>
    <row r="30" spans="1:8">
      <c r="B30" s="20" t="s">
        <v>175</v>
      </c>
      <c r="E30" s="80">
        <f>E28+E22</f>
        <v>332707.49565259781</v>
      </c>
    </row>
    <row r="32" spans="1:8">
      <c r="A32" s="1" t="s">
        <v>176</v>
      </c>
      <c r="B32" t="s">
        <v>214</v>
      </c>
      <c r="D32" s="3"/>
      <c r="E32" s="4"/>
      <c r="G32" s="2"/>
    </row>
    <row r="33" spans="1:8">
      <c r="A33" s="1" t="s">
        <v>178</v>
      </c>
      <c r="B33" t="s">
        <v>215</v>
      </c>
      <c r="D33" s="3"/>
      <c r="E33" s="4"/>
      <c r="G33" s="2"/>
    </row>
    <row r="34" spans="1:8">
      <c r="D34" s="3"/>
      <c r="E34" s="4"/>
      <c r="G34" s="2"/>
    </row>
    <row r="35" spans="1:8">
      <c r="A35" s="5" t="s">
        <v>15</v>
      </c>
      <c r="B35" s="5" t="s">
        <v>16</v>
      </c>
      <c r="C35" s="77" t="s">
        <v>17</v>
      </c>
      <c r="D35" s="5" t="s">
        <v>180</v>
      </c>
      <c r="E35" s="78" t="s">
        <v>181</v>
      </c>
      <c r="F35" s="6" t="s">
        <v>20</v>
      </c>
      <c r="G35" s="7" t="s">
        <v>182</v>
      </c>
      <c r="H35" s="6" t="s">
        <v>183</v>
      </c>
    </row>
    <row r="36" spans="1:8">
      <c r="A36" s="13" t="s">
        <v>157</v>
      </c>
      <c r="B36" s="13" t="s">
        <v>216</v>
      </c>
      <c r="C36" s="13">
        <v>1</v>
      </c>
      <c r="D36" s="9" t="s">
        <v>25</v>
      </c>
      <c r="E36" s="12">
        <v>30800.128840259033</v>
      </c>
      <c r="F36" s="13" t="s">
        <v>185</v>
      </c>
      <c r="G36" s="11">
        <v>11.5</v>
      </c>
      <c r="H36" s="13" t="s">
        <v>58</v>
      </c>
    </row>
    <row r="37" spans="1:8">
      <c r="A37" s="13" t="s">
        <v>117</v>
      </c>
      <c r="B37" s="13" t="s">
        <v>217</v>
      </c>
      <c r="C37" s="13">
        <v>1</v>
      </c>
      <c r="D37" s="9" t="s">
        <v>25</v>
      </c>
      <c r="E37" s="12">
        <v>3920.4395019999997</v>
      </c>
      <c r="F37" s="13" t="s">
        <v>86</v>
      </c>
      <c r="G37" s="11">
        <v>1</v>
      </c>
      <c r="H37" s="13" t="s">
        <v>80</v>
      </c>
    </row>
    <row r="38" spans="1:8">
      <c r="A38" s="13" t="s">
        <v>186</v>
      </c>
      <c r="B38" s="13" t="s">
        <v>216</v>
      </c>
      <c r="C38" s="13">
        <v>1</v>
      </c>
      <c r="D38" s="9" t="s">
        <v>25</v>
      </c>
      <c r="E38" s="12">
        <v>1846.9388229999997</v>
      </c>
      <c r="F38" s="13" t="s">
        <v>187</v>
      </c>
      <c r="G38" s="11">
        <v>10</v>
      </c>
      <c r="H38" s="13" t="s">
        <v>80</v>
      </c>
    </row>
    <row r="39" spans="1:8">
      <c r="A39" s="282" t="s">
        <v>188</v>
      </c>
      <c r="B39" s="282" t="s">
        <v>216</v>
      </c>
      <c r="C39" s="283">
        <v>1</v>
      </c>
      <c r="D39" s="282" t="s">
        <v>25</v>
      </c>
      <c r="E39" s="284">
        <v>12249.947190000001</v>
      </c>
      <c r="F39" s="38" t="s">
        <v>189</v>
      </c>
      <c r="G39" s="11">
        <v>610</v>
      </c>
      <c r="H39" s="13" t="s">
        <v>69</v>
      </c>
    </row>
    <row r="40" spans="1:8">
      <c r="A40" s="282"/>
      <c r="B40" s="282"/>
      <c r="C40" s="283"/>
      <c r="D40" s="282"/>
      <c r="E40" s="284"/>
      <c r="F40" s="38" t="s">
        <v>79</v>
      </c>
      <c r="G40" s="11">
        <v>3</v>
      </c>
      <c r="H40" s="13" t="s">
        <v>80</v>
      </c>
    </row>
    <row r="41" spans="1:8">
      <c r="A41" s="282" t="s">
        <v>190</v>
      </c>
      <c r="B41" s="282" t="s">
        <v>191</v>
      </c>
      <c r="C41" s="283">
        <v>1</v>
      </c>
      <c r="D41" s="282" t="s">
        <v>192</v>
      </c>
      <c r="E41" s="284">
        <v>7193.4480000000021</v>
      </c>
      <c r="F41" s="13" t="s">
        <v>187</v>
      </c>
      <c r="G41" s="11">
        <v>6.12</v>
      </c>
      <c r="H41" s="13" t="s">
        <v>80</v>
      </c>
    </row>
    <row r="42" spans="1:8">
      <c r="A42" s="282"/>
      <c r="B42" s="282"/>
      <c r="C42" s="283"/>
      <c r="D42" s="282"/>
      <c r="E42" s="284"/>
      <c r="F42" s="13" t="s">
        <v>189</v>
      </c>
      <c r="G42" s="11">
        <v>250</v>
      </c>
      <c r="H42" s="13" t="s">
        <v>69</v>
      </c>
    </row>
    <row r="43" spans="1:8">
      <c r="A43" s="13" t="s">
        <v>196</v>
      </c>
      <c r="B43" s="13" t="s">
        <v>216</v>
      </c>
      <c r="C43" s="13">
        <v>1</v>
      </c>
      <c r="D43" s="9" t="s">
        <v>192</v>
      </c>
      <c r="E43" s="12">
        <v>864.16558836592401</v>
      </c>
      <c r="F43" s="13" t="s">
        <v>197</v>
      </c>
      <c r="G43" s="11">
        <v>25</v>
      </c>
      <c r="H43" s="13" t="s">
        <v>69</v>
      </c>
    </row>
    <row r="44" spans="1:8">
      <c r="A44" s="13" t="s">
        <v>198</v>
      </c>
      <c r="B44" s="13" t="s">
        <v>199</v>
      </c>
      <c r="C44" s="13">
        <v>1</v>
      </c>
      <c r="D44" s="9" t="s">
        <v>192</v>
      </c>
      <c r="E44" s="12">
        <v>864.16558836592401</v>
      </c>
      <c r="F44" s="13" t="s">
        <v>197</v>
      </c>
      <c r="G44" s="11">
        <v>25</v>
      </c>
      <c r="H44" s="13" t="s">
        <v>69</v>
      </c>
    </row>
    <row r="45" spans="1:8">
      <c r="A45" s="13" t="s">
        <v>200</v>
      </c>
      <c r="B45" s="13" t="s">
        <v>201</v>
      </c>
      <c r="C45" s="13">
        <v>1</v>
      </c>
      <c r="D45" s="9" t="s">
        <v>192</v>
      </c>
      <c r="E45" s="12">
        <v>5707.6170510000002</v>
      </c>
      <c r="F45" s="13" t="s">
        <v>197</v>
      </c>
      <c r="G45" s="11">
        <v>250</v>
      </c>
      <c r="H45" s="13" t="s">
        <v>69</v>
      </c>
    </row>
    <row r="46" spans="1:8">
      <c r="A46" s="13" t="s">
        <v>83</v>
      </c>
      <c r="B46" s="13" t="s">
        <v>216</v>
      </c>
      <c r="C46" s="13">
        <v>1</v>
      </c>
      <c r="D46" s="9" t="s">
        <v>192</v>
      </c>
      <c r="E46" s="12">
        <v>2930.417692</v>
      </c>
      <c r="F46" s="13" t="s">
        <v>203</v>
      </c>
      <c r="G46" s="11">
        <v>1</v>
      </c>
      <c r="H46" s="13" t="s">
        <v>218</v>
      </c>
    </row>
    <row r="47" spans="1:8">
      <c r="A47" s="13" t="s">
        <v>219</v>
      </c>
      <c r="B47" s="13" t="s">
        <v>216</v>
      </c>
      <c r="C47" s="13">
        <v>1</v>
      </c>
      <c r="D47" s="9" t="s">
        <v>192</v>
      </c>
      <c r="E47" s="12">
        <v>6373.4198759999999</v>
      </c>
      <c r="F47" s="38" t="s">
        <v>189</v>
      </c>
      <c r="G47" s="11">
        <v>250</v>
      </c>
      <c r="H47" s="13" t="s">
        <v>69</v>
      </c>
    </row>
    <row r="48" spans="1:8">
      <c r="A48" s="13" t="s">
        <v>209</v>
      </c>
      <c r="B48" s="13" t="s">
        <v>210</v>
      </c>
      <c r="C48" s="13">
        <v>1</v>
      </c>
      <c r="D48" s="9" t="s">
        <v>192</v>
      </c>
      <c r="E48" s="12">
        <v>4702.8965820000003</v>
      </c>
      <c r="F48" s="13" t="s">
        <v>203</v>
      </c>
      <c r="G48" s="11">
        <v>1</v>
      </c>
      <c r="H48" s="13" t="s">
        <v>204</v>
      </c>
    </row>
    <row r="49" spans="1:8">
      <c r="A49" s="13" t="s">
        <v>211</v>
      </c>
      <c r="B49" s="13" t="s">
        <v>217</v>
      </c>
      <c r="C49" s="13">
        <v>1</v>
      </c>
      <c r="D49" s="9" t="s">
        <v>192</v>
      </c>
      <c r="E49" s="12">
        <v>10813.409621244809</v>
      </c>
      <c r="F49" s="13" t="s">
        <v>212</v>
      </c>
      <c r="G49" s="11">
        <v>750</v>
      </c>
      <c r="H49" s="13" t="s">
        <v>69</v>
      </c>
    </row>
    <row r="50" spans="1:8">
      <c r="A50" s="13" t="s">
        <v>220</v>
      </c>
      <c r="B50" s="13" t="s">
        <v>213</v>
      </c>
      <c r="C50" s="13">
        <v>1</v>
      </c>
      <c r="D50" s="9" t="s">
        <v>25</v>
      </c>
      <c r="E50" s="12">
        <v>40907.883347199997</v>
      </c>
      <c r="F50" s="13" t="s">
        <v>185</v>
      </c>
      <c r="G50" s="11">
        <v>11.2</v>
      </c>
      <c r="H50" s="13" t="s">
        <v>58</v>
      </c>
    </row>
    <row r="51" spans="1:8">
      <c r="D51" s="3"/>
      <c r="E51" s="4"/>
      <c r="G51" s="2"/>
    </row>
    <row r="52" spans="1:8" ht="15" thickBot="1">
      <c r="B52" s="75" t="s">
        <v>164</v>
      </c>
      <c r="D52" s="3"/>
      <c r="E52" s="4">
        <v>129174.87770143569</v>
      </c>
      <c r="G52" s="2"/>
    </row>
    <row r="53" spans="1:8">
      <c r="B53" s="3"/>
      <c r="D53" s="3"/>
      <c r="E53" s="4"/>
      <c r="G53" s="2"/>
    </row>
    <row r="54" spans="1:8">
      <c r="B54" s="3" t="s">
        <v>221</v>
      </c>
      <c r="D54" s="3"/>
      <c r="E54" s="2">
        <v>7427.5554678325525</v>
      </c>
      <c r="G54" s="2"/>
    </row>
    <row r="55" spans="1:8">
      <c r="B55" t="s">
        <v>172</v>
      </c>
      <c r="D55" s="3"/>
      <c r="E55" s="19">
        <v>9299.1107587970764</v>
      </c>
      <c r="G55" s="2"/>
    </row>
    <row r="56" spans="1:8">
      <c r="D56" s="3"/>
      <c r="E56" s="4"/>
      <c r="G56" s="2"/>
    </row>
    <row r="57" spans="1:8">
      <c r="D57" s="3"/>
      <c r="E57" s="4"/>
      <c r="G57" s="2"/>
    </row>
    <row r="58" spans="1:8">
      <c r="D58" s="3"/>
      <c r="E58" s="4"/>
      <c r="G58" s="2"/>
    </row>
    <row r="59" spans="1:8">
      <c r="B59" s="3"/>
      <c r="D59" s="3"/>
      <c r="E59" s="4"/>
      <c r="G59" s="2"/>
    </row>
    <row r="60" spans="1:8">
      <c r="B60" s="20" t="s">
        <v>173</v>
      </c>
      <c r="D60" s="3"/>
      <c r="E60" s="4">
        <v>16726.66622662963</v>
      </c>
      <c r="G60" s="2"/>
    </row>
    <row r="61" spans="1:8">
      <c r="B61" s="20"/>
      <c r="D61" s="3"/>
      <c r="E61" s="4"/>
      <c r="G61" s="2"/>
    </row>
    <row r="62" spans="1:8">
      <c r="B62" s="3" t="s">
        <v>174</v>
      </c>
      <c r="D62" s="3"/>
      <c r="E62" s="19">
        <v>69473.043250136921</v>
      </c>
      <c r="G62" s="2"/>
    </row>
    <row r="63" spans="1:8">
      <c r="B63" s="3"/>
      <c r="D63" s="3"/>
      <c r="E63" s="4"/>
      <c r="G63" s="2"/>
    </row>
    <row r="64" spans="1:8">
      <c r="B64" s="20" t="s">
        <v>175</v>
      </c>
      <c r="D64" s="3"/>
      <c r="E64" s="4">
        <v>215374.58717820223</v>
      </c>
      <c r="G64" s="2"/>
    </row>
    <row r="65" spans="1:8">
      <c r="D65" s="3"/>
      <c r="E65" s="4"/>
      <c r="G65" s="2"/>
    </row>
    <row r="67" spans="1:8">
      <c r="A67" s="1" t="s">
        <v>176</v>
      </c>
      <c r="B67" t="s">
        <v>222</v>
      </c>
      <c r="E67" s="4"/>
    </row>
    <row r="68" spans="1:8">
      <c r="A68" s="1" t="s">
        <v>178</v>
      </c>
      <c r="B68" t="s">
        <v>223</v>
      </c>
      <c r="E68" s="4"/>
    </row>
    <row r="69" spans="1:8">
      <c r="E69" s="4"/>
    </row>
    <row r="70" spans="1:8">
      <c r="A70" s="5" t="s">
        <v>15</v>
      </c>
      <c r="B70" s="5" t="s">
        <v>16</v>
      </c>
      <c r="C70" s="77" t="s">
        <v>17</v>
      </c>
      <c r="D70" s="5" t="s">
        <v>180</v>
      </c>
      <c r="E70" s="78" t="s">
        <v>181</v>
      </c>
      <c r="F70" s="6" t="s">
        <v>20</v>
      </c>
      <c r="G70" s="7" t="s">
        <v>182</v>
      </c>
      <c r="H70" s="6" t="s">
        <v>183</v>
      </c>
    </row>
    <row r="71" spans="1:8">
      <c r="A71" s="13" t="s">
        <v>186</v>
      </c>
      <c r="B71" s="13" t="s">
        <v>216</v>
      </c>
      <c r="C71" s="13">
        <v>1</v>
      </c>
      <c r="D71" s="13" t="s">
        <v>25</v>
      </c>
      <c r="E71" s="12">
        <v>1846.9388229999997</v>
      </c>
      <c r="F71" s="13" t="s">
        <v>187</v>
      </c>
      <c r="G71" s="13">
        <v>10</v>
      </c>
      <c r="H71" s="13" t="s">
        <v>80</v>
      </c>
    </row>
    <row r="72" spans="1:8">
      <c r="A72" s="282" t="s">
        <v>224</v>
      </c>
      <c r="B72" s="282" t="s">
        <v>225</v>
      </c>
      <c r="C72" s="283"/>
      <c r="D72" s="282" t="s">
        <v>192</v>
      </c>
      <c r="E72" s="284">
        <v>5877.0000000000018</v>
      </c>
      <c r="F72" s="13" t="s">
        <v>187</v>
      </c>
      <c r="G72" s="13">
        <v>5</v>
      </c>
      <c r="H72" s="13" t="s">
        <v>80</v>
      </c>
    </row>
    <row r="73" spans="1:8">
      <c r="A73" s="282"/>
      <c r="B73" s="282"/>
      <c r="C73" s="283"/>
      <c r="D73" s="282"/>
      <c r="E73" s="284"/>
      <c r="F73" s="38" t="s">
        <v>189</v>
      </c>
      <c r="G73" s="13">
        <v>250</v>
      </c>
      <c r="H73" s="13" t="s">
        <v>69</v>
      </c>
    </row>
    <row r="74" spans="1:8">
      <c r="A74" s="282" t="s">
        <v>188</v>
      </c>
      <c r="B74" s="282" t="s">
        <v>216</v>
      </c>
      <c r="C74" s="283">
        <v>1</v>
      </c>
      <c r="D74" s="282" t="s">
        <v>25</v>
      </c>
      <c r="E74" s="284">
        <v>6941.6367410000003</v>
      </c>
      <c r="F74" s="38" t="s">
        <v>189</v>
      </c>
      <c r="G74" s="11">
        <v>610</v>
      </c>
      <c r="H74" s="13" t="s">
        <v>69</v>
      </c>
    </row>
    <row r="75" spans="1:8">
      <c r="A75" s="282"/>
      <c r="B75" s="282"/>
      <c r="C75" s="283"/>
      <c r="D75" s="282"/>
      <c r="E75" s="284"/>
      <c r="F75" s="38" t="s">
        <v>79</v>
      </c>
      <c r="G75" s="11">
        <v>1.7</v>
      </c>
      <c r="H75" s="13" t="s">
        <v>80</v>
      </c>
    </row>
    <row r="76" spans="1:8">
      <c r="A76" s="282" t="s">
        <v>226</v>
      </c>
      <c r="B76" s="282" t="s">
        <v>227</v>
      </c>
      <c r="C76" s="283"/>
      <c r="D76" s="282" t="s">
        <v>192</v>
      </c>
      <c r="E76" s="284">
        <v>929.78534361260211</v>
      </c>
      <c r="F76" s="13" t="s">
        <v>197</v>
      </c>
      <c r="G76" s="11">
        <v>30</v>
      </c>
      <c r="H76" s="13" t="s">
        <v>69</v>
      </c>
    </row>
    <row r="77" spans="1:8">
      <c r="A77" s="282"/>
      <c r="B77" s="282"/>
      <c r="C77" s="283"/>
      <c r="D77" s="282"/>
      <c r="E77" s="284"/>
      <c r="F77" s="13" t="s">
        <v>79</v>
      </c>
      <c r="G77" s="11"/>
      <c r="H77" s="13" t="s">
        <v>80</v>
      </c>
    </row>
    <row r="78" spans="1:8">
      <c r="A78" s="13" t="s">
        <v>196</v>
      </c>
      <c r="B78" s="13" t="s">
        <v>216</v>
      </c>
      <c r="C78" s="13">
        <v>1</v>
      </c>
      <c r="D78" s="13" t="s">
        <v>192</v>
      </c>
      <c r="E78" s="12">
        <v>864.16558836592401</v>
      </c>
      <c r="F78" s="13" t="s">
        <v>197</v>
      </c>
      <c r="G78" s="13">
        <v>25</v>
      </c>
      <c r="H78" s="13" t="s">
        <v>69</v>
      </c>
    </row>
    <row r="79" spans="1:8">
      <c r="A79" s="13" t="s">
        <v>228</v>
      </c>
      <c r="B79" s="13" t="s">
        <v>216</v>
      </c>
      <c r="C79" s="13">
        <v>1</v>
      </c>
      <c r="D79" s="13" t="s">
        <v>192</v>
      </c>
      <c r="E79" s="12">
        <v>5873.8717140000008</v>
      </c>
      <c r="F79" s="13" t="s">
        <v>197</v>
      </c>
      <c r="G79" s="13">
        <v>250</v>
      </c>
      <c r="H79" s="13" t="s">
        <v>69</v>
      </c>
    </row>
    <row r="80" spans="1:8">
      <c r="A80" s="13" t="s">
        <v>202</v>
      </c>
      <c r="B80" s="13" t="s">
        <v>216</v>
      </c>
      <c r="C80" s="13">
        <v>1</v>
      </c>
      <c r="D80" s="13" t="s">
        <v>192</v>
      </c>
      <c r="E80" s="12">
        <v>10841.955110999999</v>
      </c>
      <c r="F80" s="13" t="s">
        <v>203</v>
      </c>
      <c r="G80" s="13">
        <v>1</v>
      </c>
      <c r="H80" s="13" t="s">
        <v>204</v>
      </c>
    </row>
    <row r="81" spans="1:8">
      <c r="A81" s="13" t="s">
        <v>229</v>
      </c>
      <c r="B81" s="13" t="s">
        <v>230</v>
      </c>
      <c r="C81" s="13"/>
      <c r="D81" s="13" t="s">
        <v>192</v>
      </c>
      <c r="E81" s="12">
        <v>8130.7177630000006</v>
      </c>
      <c r="F81" s="13" t="s">
        <v>197</v>
      </c>
      <c r="G81" s="13">
        <v>250</v>
      </c>
      <c r="H81" s="13" t="s">
        <v>69</v>
      </c>
    </row>
    <row r="82" spans="1:8">
      <c r="A82" s="13" t="s">
        <v>83</v>
      </c>
      <c r="B82" s="13" t="s">
        <v>231</v>
      </c>
      <c r="C82" s="13">
        <v>1</v>
      </c>
      <c r="D82" s="13" t="s">
        <v>192</v>
      </c>
      <c r="E82" s="12">
        <v>2930.417692</v>
      </c>
      <c r="F82" s="13" t="s">
        <v>203</v>
      </c>
      <c r="G82" s="13">
        <v>1</v>
      </c>
      <c r="H82" s="13" t="s">
        <v>204</v>
      </c>
    </row>
    <row r="83" spans="1:8">
      <c r="A83" s="13" t="s">
        <v>219</v>
      </c>
      <c r="B83" s="13" t="s">
        <v>216</v>
      </c>
      <c r="C83" s="13">
        <v>1</v>
      </c>
      <c r="D83" s="13" t="s">
        <v>192</v>
      </c>
      <c r="E83" s="12">
        <v>6373.4198759999999</v>
      </c>
      <c r="F83" s="13" t="s">
        <v>189</v>
      </c>
      <c r="G83" s="13">
        <v>250</v>
      </c>
      <c r="H83" s="13" t="s">
        <v>69</v>
      </c>
    </row>
    <row r="84" spans="1:8">
      <c r="A84" s="13" t="s">
        <v>232</v>
      </c>
      <c r="B84" s="13" t="s">
        <v>231</v>
      </c>
      <c r="C84" s="13">
        <v>1</v>
      </c>
      <c r="D84" s="13" t="s">
        <v>192</v>
      </c>
      <c r="E84" s="12">
        <v>2479.2043749999998</v>
      </c>
      <c r="F84" s="13" t="s">
        <v>203</v>
      </c>
      <c r="G84" s="13">
        <v>1</v>
      </c>
      <c r="H84" s="13" t="s">
        <v>204</v>
      </c>
    </row>
    <row r="85" spans="1:8">
      <c r="A85" s="13" t="s">
        <v>233</v>
      </c>
      <c r="B85" s="13" t="s">
        <v>231</v>
      </c>
      <c r="C85" s="13">
        <v>1</v>
      </c>
      <c r="D85" s="13" t="s">
        <v>192</v>
      </c>
      <c r="E85" s="12">
        <v>1473.82</v>
      </c>
      <c r="F85" s="13" t="s">
        <v>203</v>
      </c>
      <c r="G85" s="13">
        <v>1</v>
      </c>
      <c r="H85" s="13" t="s">
        <v>204</v>
      </c>
    </row>
    <row r="86" spans="1:8">
      <c r="A86" s="13" t="s">
        <v>211</v>
      </c>
      <c r="B86" s="13" t="s">
        <v>231</v>
      </c>
      <c r="C86" s="13">
        <v>1</v>
      </c>
      <c r="D86" s="13" t="s">
        <v>192</v>
      </c>
      <c r="E86" s="12">
        <v>10813.409621244809</v>
      </c>
      <c r="F86" s="13" t="s">
        <v>212</v>
      </c>
      <c r="G86" s="11">
        <v>750</v>
      </c>
      <c r="H86" s="13" t="s">
        <v>69</v>
      </c>
    </row>
    <row r="87" spans="1:8">
      <c r="A87" s="282" t="s">
        <v>234</v>
      </c>
      <c r="B87" s="282" t="s">
        <v>235</v>
      </c>
      <c r="C87" s="283">
        <v>1</v>
      </c>
      <c r="D87" s="282" t="s">
        <v>207</v>
      </c>
      <c r="E87" s="284">
        <v>9746.2050915900145</v>
      </c>
      <c r="F87" s="13" t="s">
        <v>236</v>
      </c>
      <c r="G87" s="13">
        <v>31</v>
      </c>
      <c r="H87" s="13" t="s">
        <v>38</v>
      </c>
    </row>
    <row r="88" spans="1:8">
      <c r="A88" s="282"/>
      <c r="B88" s="282"/>
      <c r="C88" s="283"/>
      <c r="D88" s="282"/>
      <c r="E88" s="284"/>
      <c r="F88" s="13" t="s">
        <v>237</v>
      </c>
      <c r="G88" s="13">
        <v>110</v>
      </c>
      <c r="H88" s="13" t="s">
        <v>80</v>
      </c>
    </row>
    <row r="89" spans="1:8" ht="15" thickBot="1">
      <c r="B89" s="75" t="s">
        <v>164</v>
      </c>
      <c r="E89" s="4">
        <f>SUM(E71:E88)</f>
        <v>75122.547739813352</v>
      </c>
    </row>
    <row r="90" spans="1:8">
      <c r="B90" s="3"/>
      <c r="E90" s="4"/>
    </row>
    <row r="91" spans="1:8">
      <c r="B91" s="20" t="s">
        <v>238</v>
      </c>
      <c r="E91" s="4"/>
    </row>
    <row r="92" spans="1:8">
      <c r="B92" t="s">
        <v>221</v>
      </c>
      <c r="E92" s="17">
        <v>4319.5464950392679</v>
      </c>
    </row>
    <row r="93" spans="1:8">
      <c r="B93" t="s">
        <v>172</v>
      </c>
      <c r="E93" s="17">
        <v>7361.7434726514421</v>
      </c>
    </row>
    <row r="94" spans="1:8">
      <c r="E94" s="4"/>
    </row>
    <row r="95" spans="1:8">
      <c r="E95" s="4"/>
    </row>
    <row r="96" spans="1:8">
      <c r="B96" s="3"/>
      <c r="E96" s="4"/>
    </row>
    <row r="97" spans="1:8">
      <c r="B97" s="20" t="s">
        <v>173</v>
      </c>
      <c r="E97" s="4">
        <f>SUM(E92:E96)</f>
        <v>11681.289967690711</v>
      </c>
    </row>
    <row r="98" spans="1:8">
      <c r="B98" s="20"/>
      <c r="E98" s="4"/>
    </row>
    <row r="99" spans="1:8">
      <c r="B99" s="3" t="s">
        <v>174</v>
      </c>
      <c r="E99" s="4">
        <v>42288.110873533893</v>
      </c>
    </row>
    <row r="100" spans="1:8">
      <c r="B100" s="3"/>
      <c r="E100" s="4"/>
    </row>
    <row r="101" spans="1:8">
      <c r="B101" s="20" t="s">
        <v>175</v>
      </c>
      <c r="E101" s="4">
        <f>E99+E97+E89</f>
        <v>129091.94858103796</v>
      </c>
    </row>
    <row r="104" spans="1:8">
      <c r="A104" s="1" t="s">
        <v>176</v>
      </c>
      <c r="B104" t="s">
        <v>239</v>
      </c>
      <c r="E104" s="4"/>
    </row>
    <row r="105" spans="1:8">
      <c r="A105" s="1" t="s">
        <v>178</v>
      </c>
      <c r="B105" t="s">
        <v>240</v>
      </c>
      <c r="E105" s="4"/>
    </row>
    <row r="106" spans="1:8">
      <c r="E106" s="4"/>
    </row>
    <row r="107" spans="1:8">
      <c r="A107" s="5" t="s">
        <v>15</v>
      </c>
      <c r="B107" s="5" t="s">
        <v>16</v>
      </c>
      <c r="C107" s="77" t="s">
        <v>17</v>
      </c>
      <c r="D107" s="5" t="s">
        <v>180</v>
      </c>
      <c r="E107" s="78" t="s">
        <v>181</v>
      </c>
      <c r="F107" s="6" t="s">
        <v>20</v>
      </c>
      <c r="G107" s="7" t="s">
        <v>182</v>
      </c>
      <c r="H107" s="6" t="s">
        <v>183</v>
      </c>
    </row>
    <row r="108" spans="1:8">
      <c r="A108" s="13" t="s">
        <v>157</v>
      </c>
      <c r="B108" s="13" t="s">
        <v>241</v>
      </c>
      <c r="C108" s="13">
        <v>1</v>
      </c>
      <c r="D108" s="13" t="s">
        <v>25</v>
      </c>
      <c r="E108" s="12">
        <v>11344.149422971763</v>
      </c>
      <c r="F108" s="13" t="s">
        <v>185</v>
      </c>
      <c r="G108" s="13">
        <v>4</v>
      </c>
      <c r="H108" s="13" t="s">
        <v>58</v>
      </c>
    </row>
    <row r="109" spans="1:8">
      <c r="A109" s="13" t="s">
        <v>117</v>
      </c>
      <c r="B109" s="13" t="s">
        <v>241</v>
      </c>
      <c r="C109" s="13">
        <v>1</v>
      </c>
      <c r="D109" s="13" t="s">
        <v>25</v>
      </c>
      <c r="E109" s="12">
        <v>3920.4395019999997</v>
      </c>
      <c r="F109" s="13" t="s">
        <v>86</v>
      </c>
      <c r="G109" s="13">
        <v>1</v>
      </c>
      <c r="H109" s="13" t="s">
        <v>80</v>
      </c>
    </row>
    <row r="110" spans="1:8">
      <c r="A110" s="13" t="s">
        <v>186</v>
      </c>
      <c r="B110" s="13" t="s">
        <v>216</v>
      </c>
      <c r="C110" s="13">
        <v>1</v>
      </c>
      <c r="D110" s="13" t="s">
        <v>25</v>
      </c>
      <c r="E110" s="12">
        <v>1846.9388229999997</v>
      </c>
      <c r="F110" s="13" t="s">
        <v>187</v>
      </c>
      <c r="G110" s="13">
        <v>10</v>
      </c>
      <c r="H110" s="13" t="s">
        <v>80</v>
      </c>
    </row>
    <row r="111" spans="1:8">
      <c r="A111" s="282" t="s">
        <v>188</v>
      </c>
      <c r="B111" s="282" t="s">
        <v>216</v>
      </c>
      <c r="C111" s="283">
        <v>1</v>
      </c>
      <c r="D111" s="282" t="s">
        <v>25</v>
      </c>
      <c r="E111" s="284">
        <v>4083.3157300000003</v>
      </c>
      <c r="F111" s="13" t="s">
        <v>189</v>
      </c>
      <c r="G111" s="13">
        <v>610</v>
      </c>
      <c r="H111" s="13" t="s">
        <v>69</v>
      </c>
    </row>
    <row r="112" spans="1:8">
      <c r="A112" s="282"/>
      <c r="B112" s="282"/>
      <c r="C112" s="283"/>
      <c r="D112" s="282"/>
      <c r="E112" s="284"/>
      <c r="F112" s="13" t="s">
        <v>79</v>
      </c>
      <c r="G112" s="13">
        <v>1</v>
      </c>
      <c r="H112" s="13" t="s">
        <v>80</v>
      </c>
    </row>
    <row r="113" spans="1:8">
      <c r="A113" s="282" t="s">
        <v>242</v>
      </c>
      <c r="B113" s="282" t="s">
        <v>243</v>
      </c>
      <c r="C113" s="283"/>
      <c r="D113" s="282" t="s">
        <v>25</v>
      </c>
      <c r="E113" s="284">
        <v>5877.0000000000018</v>
      </c>
      <c r="F113" s="13" t="s">
        <v>187</v>
      </c>
      <c r="G113" s="13">
        <v>5</v>
      </c>
      <c r="H113" s="13" t="s">
        <v>80</v>
      </c>
    </row>
    <row r="114" spans="1:8">
      <c r="A114" s="282"/>
      <c r="B114" s="282"/>
      <c r="C114" s="283"/>
      <c r="D114" s="282"/>
      <c r="E114" s="284"/>
      <c r="F114" s="13" t="s">
        <v>189</v>
      </c>
      <c r="G114" s="13">
        <v>250</v>
      </c>
      <c r="H114" s="13" t="s">
        <v>69</v>
      </c>
    </row>
    <row r="115" spans="1:8">
      <c r="A115" s="13" t="s">
        <v>196</v>
      </c>
      <c r="B115" s="13" t="s">
        <v>216</v>
      </c>
      <c r="C115" s="13">
        <v>1</v>
      </c>
      <c r="D115" s="13" t="s">
        <v>192</v>
      </c>
      <c r="E115" s="12">
        <v>929.78534361260211</v>
      </c>
      <c r="F115" s="13" t="s">
        <v>197</v>
      </c>
      <c r="G115" s="13">
        <v>30</v>
      </c>
      <c r="H115" s="13" t="s">
        <v>69</v>
      </c>
    </row>
    <row r="116" spans="1:8">
      <c r="A116" s="13" t="s">
        <v>244</v>
      </c>
      <c r="B116" s="13" t="s">
        <v>245</v>
      </c>
      <c r="C116" s="13"/>
      <c r="D116" s="13" t="s">
        <v>192</v>
      </c>
      <c r="E116" s="12">
        <v>929.78534361260211</v>
      </c>
      <c r="F116" s="13" t="s">
        <v>197</v>
      </c>
      <c r="G116" s="13">
        <v>30</v>
      </c>
      <c r="H116" s="13" t="s">
        <v>69</v>
      </c>
    </row>
    <row r="117" spans="1:8">
      <c r="A117" s="13" t="s">
        <v>246</v>
      </c>
      <c r="B117" s="13" t="s">
        <v>247</v>
      </c>
      <c r="C117" s="13"/>
      <c r="D117" s="13" t="s">
        <v>192</v>
      </c>
      <c r="E117" s="12">
        <v>684.87180339531324</v>
      </c>
      <c r="F117" s="13" t="s">
        <v>197</v>
      </c>
      <c r="G117" s="13">
        <v>150</v>
      </c>
      <c r="H117" s="13" t="s">
        <v>69</v>
      </c>
    </row>
    <row r="118" spans="1:8">
      <c r="A118" s="13" t="s">
        <v>202</v>
      </c>
      <c r="B118" s="13" t="s">
        <v>216</v>
      </c>
      <c r="C118" s="13">
        <v>1</v>
      </c>
      <c r="D118" s="13" t="s">
        <v>192</v>
      </c>
      <c r="E118" s="12">
        <v>10841.955110999999</v>
      </c>
      <c r="F118" s="13" t="s">
        <v>203</v>
      </c>
      <c r="G118" s="13">
        <v>1</v>
      </c>
      <c r="H118" s="13" t="s">
        <v>204</v>
      </c>
    </row>
    <row r="119" spans="1:8">
      <c r="A119" s="13" t="s">
        <v>248</v>
      </c>
      <c r="B119" s="13" t="s">
        <v>249</v>
      </c>
      <c r="C119" s="13"/>
      <c r="D119" s="13" t="s">
        <v>192</v>
      </c>
      <c r="E119" s="12">
        <v>8130.7177630000006</v>
      </c>
      <c r="F119" s="13" t="s">
        <v>197</v>
      </c>
      <c r="G119" s="13">
        <v>250</v>
      </c>
      <c r="H119" s="13" t="s">
        <v>69</v>
      </c>
    </row>
    <row r="120" spans="1:8">
      <c r="A120" s="13" t="s">
        <v>83</v>
      </c>
      <c r="B120" s="13" t="s">
        <v>216</v>
      </c>
      <c r="C120" s="13">
        <v>1</v>
      </c>
      <c r="D120" s="13" t="s">
        <v>192</v>
      </c>
      <c r="E120" s="12">
        <v>2930.417692</v>
      </c>
      <c r="F120" s="13" t="s">
        <v>203</v>
      </c>
      <c r="G120" s="13">
        <v>1</v>
      </c>
      <c r="H120" s="13" t="s">
        <v>218</v>
      </c>
    </row>
    <row r="121" spans="1:8">
      <c r="A121" s="13" t="s">
        <v>250</v>
      </c>
      <c r="B121" s="13" t="s">
        <v>216</v>
      </c>
      <c r="C121" s="13">
        <v>1</v>
      </c>
      <c r="D121" s="13" t="s">
        <v>192</v>
      </c>
      <c r="E121" s="12">
        <v>1045.5518179999999</v>
      </c>
      <c r="F121" s="13" t="s">
        <v>203</v>
      </c>
      <c r="G121" s="13">
        <v>1</v>
      </c>
      <c r="H121" s="13" t="s">
        <v>204</v>
      </c>
    </row>
    <row r="122" spans="1:8">
      <c r="A122" s="13" t="s">
        <v>251</v>
      </c>
      <c r="B122" s="13" t="s">
        <v>216</v>
      </c>
      <c r="C122" s="13">
        <v>1</v>
      </c>
      <c r="D122" s="13" t="s">
        <v>192</v>
      </c>
      <c r="E122" s="12">
        <v>1045.5518179999999</v>
      </c>
      <c r="F122" s="13" t="s">
        <v>203</v>
      </c>
      <c r="G122" s="13">
        <v>1</v>
      </c>
      <c r="H122" s="13" t="s">
        <v>204</v>
      </c>
    </row>
    <row r="123" spans="1:8">
      <c r="A123" s="13" t="s">
        <v>219</v>
      </c>
      <c r="B123" s="13" t="s">
        <v>216</v>
      </c>
      <c r="C123" s="13">
        <v>1</v>
      </c>
      <c r="D123" s="13" t="s">
        <v>192</v>
      </c>
      <c r="E123" s="12">
        <v>6373.4198759999999</v>
      </c>
      <c r="F123" s="13" t="s">
        <v>189</v>
      </c>
      <c r="G123" s="13">
        <v>250</v>
      </c>
      <c r="H123" s="13" t="s">
        <v>69</v>
      </c>
    </row>
    <row r="124" spans="1:8">
      <c r="A124" s="13" t="s">
        <v>252</v>
      </c>
      <c r="B124" s="13" t="s">
        <v>253</v>
      </c>
      <c r="C124" s="13"/>
      <c r="D124" s="13" t="s">
        <v>192</v>
      </c>
      <c r="E124" s="12">
        <v>2479.2043749999998</v>
      </c>
      <c r="F124" s="13" t="s">
        <v>203</v>
      </c>
      <c r="G124" s="13">
        <v>1</v>
      </c>
      <c r="H124" s="13" t="s">
        <v>204</v>
      </c>
    </row>
    <row r="125" spans="1:8">
      <c r="A125" s="13" t="s">
        <v>254</v>
      </c>
      <c r="B125" s="13" t="s">
        <v>255</v>
      </c>
      <c r="C125" s="13"/>
      <c r="D125" s="13" t="s">
        <v>192</v>
      </c>
      <c r="E125" s="12">
        <v>1473.82</v>
      </c>
      <c r="F125" s="13" t="s">
        <v>203</v>
      </c>
      <c r="G125" s="13">
        <v>1</v>
      </c>
      <c r="H125" s="13" t="s">
        <v>204</v>
      </c>
    </row>
    <row r="126" spans="1:8">
      <c r="A126" s="13" t="s">
        <v>211</v>
      </c>
      <c r="B126" s="13" t="s">
        <v>241</v>
      </c>
      <c r="C126" s="13">
        <v>1</v>
      </c>
      <c r="D126" s="13" t="s">
        <v>192</v>
      </c>
      <c r="E126" s="12">
        <v>10813.409621244809</v>
      </c>
      <c r="F126" s="13" t="s">
        <v>212</v>
      </c>
      <c r="G126" s="11">
        <v>750</v>
      </c>
      <c r="H126" s="13" t="s">
        <v>69</v>
      </c>
    </row>
    <row r="127" spans="1:8">
      <c r="E127" s="4"/>
    </row>
    <row r="128" spans="1:8" ht="15" thickBot="1">
      <c r="B128" s="75" t="s">
        <v>164</v>
      </c>
      <c r="E128" s="4">
        <v>74750.334042837087</v>
      </c>
    </row>
    <row r="129" spans="1:5">
      <c r="B129" s="3"/>
      <c r="E129" s="4"/>
    </row>
    <row r="130" spans="1:5">
      <c r="B130" t="s">
        <v>221</v>
      </c>
      <c r="E130" s="17">
        <v>4298.1442074631332</v>
      </c>
    </row>
    <row r="131" spans="1:5">
      <c r="B131" t="s">
        <v>172</v>
      </c>
      <c r="E131" s="17">
        <v>7346.0002606491007</v>
      </c>
    </row>
    <row r="132" spans="1:5">
      <c r="E132" s="4"/>
    </row>
    <row r="133" spans="1:5">
      <c r="E133" s="4"/>
    </row>
    <row r="134" spans="1:5">
      <c r="E134" s="4"/>
    </row>
    <row r="135" spans="1:5">
      <c r="B135" s="3"/>
      <c r="E135" s="4"/>
    </row>
    <row r="136" spans="1:5">
      <c r="B136" s="20" t="s">
        <v>173</v>
      </c>
      <c r="E136" s="4">
        <v>11644.144468112234</v>
      </c>
    </row>
    <row r="137" spans="1:5">
      <c r="B137" s="20"/>
      <c r="E137" s="4"/>
    </row>
    <row r="138" spans="1:5">
      <c r="B138" s="3" t="s">
        <v>174</v>
      </c>
      <c r="E138" s="17">
        <v>42097.438869210491</v>
      </c>
    </row>
    <row r="139" spans="1:5">
      <c r="B139" s="3"/>
      <c r="E139" s="4"/>
    </row>
    <row r="140" spans="1:5">
      <c r="B140" s="20" t="s">
        <v>175</v>
      </c>
      <c r="E140" s="4">
        <v>128491.91738015981</v>
      </c>
    </row>
    <row r="144" spans="1:5">
      <c r="A144" s="1" t="s">
        <v>176</v>
      </c>
      <c r="B144" t="s">
        <v>256</v>
      </c>
      <c r="E144" s="4"/>
    </row>
    <row r="145" spans="1:8">
      <c r="A145" s="1" t="s">
        <v>178</v>
      </c>
      <c r="B145" t="s">
        <v>257</v>
      </c>
      <c r="E145" s="4"/>
    </row>
    <row r="146" spans="1:8">
      <c r="E146" s="4"/>
    </row>
    <row r="147" spans="1:8">
      <c r="A147" s="5" t="s">
        <v>15</v>
      </c>
      <c r="B147" s="5" t="s">
        <v>16</v>
      </c>
      <c r="C147" s="77" t="s">
        <v>17</v>
      </c>
      <c r="D147" s="5" t="s">
        <v>180</v>
      </c>
      <c r="E147" s="78" t="s">
        <v>181</v>
      </c>
      <c r="F147" s="6" t="s">
        <v>20</v>
      </c>
      <c r="G147" s="7" t="s">
        <v>182</v>
      </c>
      <c r="H147" s="6" t="s">
        <v>183</v>
      </c>
    </row>
    <row r="148" spans="1:8">
      <c r="A148" s="13" t="s">
        <v>157</v>
      </c>
      <c r="B148" s="13" t="s">
        <v>258</v>
      </c>
      <c r="C148" s="13">
        <v>1</v>
      </c>
      <c r="D148" s="13" t="s">
        <v>25</v>
      </c>
      <c r="E148" s="12">
        <v>30800.128840259033</v>
      </c>
      <c r="F148" s="13" t="s">
        <v>185</v>
      </c>
      <c r="G148" s="13">
        <v>11.5</v>
      </c>
      <c r="H148" s="13" t="s">
        <v>58</v>
      </c>
    </row>
    <row r="149" spans="1:8">
      <c r="A149" s="13" t="s">
        <v>117</v>
      </c>
      <c r="B149" s="13" t="s">
        <v>259</v>
      </c>
      <c r="C149" s="13">
        <v>1</v>
      </c>
      <c r="D149" s="13" t="s">
        <v>25</v>
      </c>
      <c r="E149" s="12">
        <v>3920.4395019999997</v>
      </c>
      <c r="F149" s="13" t="s">
        <v>86</v>
      </c>
      <c r="G149" s="13">
        <v>1</v>
      </c>
      <c r="H149" s="13" t="s">
        <v>80</v>
      </c>
    </row>
    <row r="150" spans="1:8">
      <c r="A150" s="13" t="s">
        <v>260</v>
      </c>
      <c r="B150" s="13" t="s">
        <v>261</v>
      </c>
      <c r="C150" s="13">
        <v>1</v>
      </c>
      <c r="D150" s="13" t="s">
        <v>25</v>
      </c>
      <c r="E150" s="12">
        <v>34219.487875582796</v>
      </c>
      <c r="F150" s="13" t="s">
        <v>187</v>
      </c>
      <c r="G150" s="13">
        <v>11.2</v>
      </c>
      <c r="H150" s="13" t="s">
        <v>80</v>
      </c>
    </row>
    <row r="151" spans="1:8">
      <c r="A151" s="282" t="s">
        <v>188</v>
      </c>
      <c r="B151" s="282" t="s">
        <v>216</v>
      </c>
      <c r="C151" s="283">
        <v>1</v>
      </c>
      <c r="D151" s="282" t="s">
        <v>25</v>
      </c>
      <c r="E151" s="284">
        <v>20474.935740000004</v>
      </c>
      <c r="F151" s="13" t="s">
        <v>189</v>
      </c>
      <c r="G151" s="13">
        <v>915</v>
      </c>
      <c r="H151" s="13" t="s">
        <v>69</v>
      </c>
    </row>
    <row r="152" spans="1:8">
      <c r="A152" s="282"/>
      <c r="B152" s="282"/>
      <c r="C152" s="283"/>
      <c r="D152" s="282"/>
      <c r="E152" s="284"/>
      <c r="F152" s="13" t="s">
        <v>79</v>
      </c>
      <c r="G152" s="13">
        <v>2</v>
      </c>
      <c r="H152" s="13" t="s">
        <v>80</v>
      </c>
    </row>
    <row r="153" spans="1:8">
      <c r="A153" s="282" t="s">
        <v>190</v>
      </c>
      <c r="B153" s="282" t="s">
        <v>262</v>
      </c>
      <c r="C153" s="283">
        <v>1</v>
      </c>
      <c r="D153" s="282" t="s">
        <v>192</v>
      </c>
      <c r="E153" s="284">
        <v>5877.0000000000018</v>
      </c>
      <c r="F153" s="13" t="s">
        <v>187</v>
      </c>
      <c r="G153" s="13">
        <v>5</v>
      </c>
      <c r="H153" s="13" t="s">
        <v>80</v>
      </c>
    </row>
    <row r="154" spans="1:8">
      <c r="A154" s="282"/>
      <c r="B154" s="282"/>
      <c r="C154" s="283"/>
      <c r="D154" s="282"/>
      <c r="E154" s="284"/>
      <c r="F154" s="13" t="s">
        <v>189</v>
      </c>
      <c r="G154" s="13">
        <v>203</v>
      </c>
      <c r="H154" s="13" t="s">
        <v>69</v>
      </c>
    </row>
    <row r="155" spans="1:8">
      <c r="A155" s="13" t="s">
        <v>198</v>
      </c>
      <c r="B155" s="13" t="s">
        <v>263</v>
      </c>
      <c r="C155" s="13">
        <v>1</v>
      </c>
      <c r="D155" s="13" t="s">
        <v>192</v>
      </c>
      <c r="E155" s="12">
        <v>929.78534361260211</v>
      </c>
      <c r="F155" s="13" t="s">
        <v>197</v>
      </c>
      <c r="G155" s="13">
        <v>30</v>
      </c>
      <c r="H155" s="13" t="s">
        <v>69</v>
      </c>
    </row>
    <row r="156" spans="1:8">
      <c r="A156" s="13" t="s">
        <v>264</v>
      </c>
      <c r="B156" s="13" t="s">
        <v>264</v>
      </c>
      <c r="C156" s="13">
        <v>1</v>
      </c>
      <c r="D156" s="13" t="s">
        <v>192</v>
      </c>
      <c r="E156" s="12">
        <v>5873.8717140000008</v>
      </c>
      <c r="F156" s="13" t="s">
        <v>197</v>
      </c>
      <c r="G156" s="13">
        <v>250</v>
      </c>
      <c r="H156" s="13" t="s">
        <v>69</v>
      </c>
    </row>
    <row r="157" spans="1:8">
      <c r="A157" s="13" t="s">
        <v>202</v>
      </c>
      <c r="B157" s="13" t="s">
        <v>258</v>
      </c>
      <c r="C157" s="13">
        <v>1</v>
      </c>
      <c r="D157" s="13" t="s">
        <v>192</v>
      </c>
      <c r="E157" s="12">
        <v>10841.955110999999</v>
      </c>
      <c r="F157" s="13" t="s">
        <v>203</v>
      </c>
      <c r="G157" s="13">
        <v>1</v>
      </c>
      <c r="H157" s="13" t="s">
        <v>204</v>
      </c>
    </row>
    <row r="158" spans="1:8">
      <c r="A158" s="13" t="s">
        <v>200</v>
      </c>
      <c r="B158" s="13" t="s">
        <v>265</v>
      </c>
      <c r="C158" s="13">
        <v>1</v>
      </c>
      <c r="D158" s="13" t="s">
        <v>192</v>
      </c>
      <c r="E158" s="12">
        <v>8130.7177630000006</v>
      </c>
      <c r="F158" s="13" t="s">
        <v>197</v>
      </c>
      <c r="G158" s="13">
        <v>250</v>
      </c>
      <c r="H158" s="13" t="s">
        <v>69</v>
      </c>
    </row>
    <row r="159" spans="1:8">
      <c r="A159" s="13" t="s">
        <v>83</v>
      </c>
      <c r="B159" s="13" t="s">
        <v>216</v>
      </c>
      <c r="C159" s="13">
        <v>1</v>
      </c>
      <c r="D159" s="13" t="s">
        <v>192</v>
      </c>
      <c r="E159" s="12">
        <v>2930.417692</v>
      </c>
      <c r="F159" s="13" t="s">
        <v>203</v>
      </c>
      <c r="G159" s="13">
        <v>1</v>
      </c>
      <c r="H159" s="13" t="s">
        <v>204</v>
      </c>
    </row>
    <row r="160" spans="1:8">
      <c r="A160" s="13" t="s">
        <v>266</v>
      </c>
      <c r="B160" s="13" t="s">
        <v>267</v>
      </c>
      <c r="C160" s="13">
        <v>1</v>
      </c>
      <c r="D160" s="13" t="s">
        <v>192</v>
      </c>
      <c r="E160" s="12">
        <v>2930.417692</v>
      </c>
      <c r="F160" s="13" t="s">
        <v>203</v>
      </c>
      <c r="G160" s="13">
        <v>1</v>
      </c>
      <c r="H160" s="13" t="s">
        <v>204</v>
      </c>
    </row>
    <row r="161" spans="1:8">
      <c r="A161" s="13" t="s">
        <v>250</v>
      </c>
      <c r="B161" s="13" t="s">
        <v>216</v>
      </c>
      <c r="C161" s="13">
        <v>1</v>
      </c>
      <c r="D161" s="13" t="s">
        <v>192</v>
      </c>
      <c r="E161" s="12">
        <v>1045.5518179999999</v>
      </c>
      <c r="F161" s="13" t="s">
        <v>203</v>
      </c>
      <c r="G161" s="13">
        <v>1</v>
      </c>
      <c r="H161" s="13" t="s">
        <v>204</v>
      </c>
    </row>
    <row r="162" spans="1:8">
      <c r="A162" s="13" t="s">
        <v>268</v>
      </c>
      <c r="B162" s="13" t="s">
        <v>269</v>
      </c>
      <c r="C162" s="13">
        <v>1</v>
      </c>
      <c r="D162" s="13" t="s">
        <v>192</v>
      </c>
      <c r="E162" s="12">
        <v>3545.9243810000003</v>
      </c>
      <c r="F162" s="13" t="s">
        <v>189</v>
      </c>
      <c r="G162" s="13">
        <v>150</v>
      </c>
      <c r="H162" s="13" t="s">
        <v>69</v>
      </c>
    </row>
    <row r="163" spans="1:8">
      <c r="A163" s="13" t="s">
        <v>270</v>
      </c>
      <c r="B163" s="13" t="s">
        <v>271</v>
      </c>
      <c r="C163" s="13">
        <v>1</v>
      </c>
      <c r="D163" s="13" t="s">
        <v>192</v>
      </c>
      <c r="E163" s="12">
        <v>2479.2043749999998</v>
      </c>
      <c r="F163" s="13" t="s">
        <v>203</v>
      </c>
      <c r="G163" s="13">
        <v>1</v>
      </c>
      <c r="H163" s="13" t="s">
        <v>204</v>
      </c>
    </row>
    <row r="164" spans="1:8">
      <c r="A164" s="13" t="s">
        <v>233</v>
      </c>
      <c r="B164" s="13" t="s">
        <v>259</v>
      </c>
      <c r="C164" s="13">
        <v>1</v>
      </c>
      <c r="D164" s="13" t="s">
        <v>192</v>
      </c>
      <c r="E164" s="12">
        <v>1473.82</v>
      </c>
      <c r="F164" s="13" t="s">
        <v>203</v>
      </c>
      <c r="G164" s="13">
        <v>1</v>
      </c>
      <c r="H164" s="13" t="s">
        <v>204</v>
      </c>
    </row>
    <row r="165" spans="1:8">
      <c r="A165" s="13" t="s">
        <v>211</v>
      </c>
      <c r="B165" s="13" t="s">
        <v>259</v>
      </c>
      <c r="C165" s="13">
        <v>1</v>
      </c>
      <c r="D165" s="13" t="s">
        <v>192</v>
      </c>
      <c r="E165" s="12">
        <v>12273.132961133719</v>
      </c>
      <c r="F165" s="13" t="s">
        <v>212</v>
      </c>
      <c r="G165" s="13">
        <v>1000</v>
      </c>
      <c r="H165" s="13" t="s">
        <v>69</v>
      </c>
    </row>
    <row r="166" spans="1:8">
      <c r="E166" s="4"/>
    </row>
    <row r="167" spans="1:8" ht="15" thickBot="1">
      <c r="B167" s="75" t="s">
        <v>164</v>
      </c>
      <c r="E167" s="4">
        <v>147746.79080858818</v>
      </c>
    </row>
    <row r="168" spans="1:8">
      <c r="B168" s="3"/>
      <c r="E168" s="4"/>
    </row>
    <row r="169" spans="1:8">
      <c r="B169" t="s">
        <v>221</v>
      </c>
      <c r="E169" s="17">
        <v>8495.4404714938191</v>
      </c>
    </row>
    <row r="170" spans="1:8">
      <c r="B170" t="s">
        <v>172</v>
      </c>
      <c r="E170" s="17">
        <v>9853.3965051129453</v>
      </c>
    </row>
    <row r="171" spans="1:8">
      <c r="E171" s="4"/>
    </row>
    <row r="172" spans="1:8">
      <c r="B172" s="20" t="s">
        <v>173</v>
      </c>
      <c r="E172" s="4">
        <v>18348.836976606763</v>
      </c>
    </row>
    <row r="173" spans="1:8">
      <c r="B173" s="20"/>
      <c r="E173" s="4"/>
    </row>
    <row r="174" spans="1:8">
      <c r="B174" s="3" t="s">
        <v>174</v>
      </c>
      <c r="E174" s="4">
        <v>78638.914590149841</v>
      </c>
    </row>
    <row r="175" spans="1:8">
      <c r="B175" s="3"/>
      <c r="E175" s="4"/>
    </row>
    <row r="176" spans="1:8">
      <c r="B176" s="20" t="s">
        <v>175</v>
      </c>
      <c r="E176" s="4">
        <v>244734.54237534478</v>
      </c>
    </row>
    <row r="178" spans="1:8">
      <c r="A178" s="1" t="s">
        <v>176</v>
      </c>
      <c r="B178" t="s">
        <v>272</v>
      </c>
      <c r="E178" s="4"/>
    </row>
    <row r="179" spans="1:8">
      <c r="A179" s="1" t="s">
        <v>178</v>
      </c>
      <c r="B179" t="s">
        <v>273</v>
      </c>
      <c r="E179" s="4"/>
    </row>
    <row r="180" spans="1:8">
      <c r="E180" s="4"/>
    </row>
    <row r="181" spans="1:8">
      <c r="A181" s="5" t="s">
        <v>15</v>
      </c>
      <c r="B181" s="5" t="s">
        <v>16</v>
      </c>
      <c r="C181" s="77" t="s">
        <v>17</v>
      </c>
      <c r="D181" s="5" t="s">
        <v>180</v>
      </c>
      <c r="E181" s="78" t="s">
        <v>181</v>
      </c>
      <c r="F181" s="6" t="s">
        <v>20</v>
      </c>
      <c r="G181" s="7" t="s">
        <v>182</v>
      </c>
      <c r="H181" s="6" t="s">
        <v>183</v>
      </c>
    </row>
    <row r="182" spans="1:8">
      <c r="A182" s="13" t="s">
        <v>274</v>
      </c>
      <c r="B182" s="13" t="s">
        <v>275</v>
      </c>
      <c r="C182" s="13">
        <v>1</v>
      </c>
      <c r="D182" s="13" t="s">
        <v>25</v>
      </c>
      <c r="E182" s="12">
        <v>748.47900200000004</v>
      </c>
      <c r="F182" s="13" t="s">
        <v>197</v>
      </c>
      <c r="G182" s="13">
        <v>100</v>
      </c>
      <c r="H182" s="13" t="s">
        <v>69</v>
      </c>
    </row>
    <row r="183" spans="1:8">
      <c r="A183" s="285" t="s">
        <v>234</v>
      </c>
      <c r="B183" s="285" t="s">
        <v>275</v>
      </c>
      <c r="C183" s="285">
        <v>3</v>
      </c>
      <c r="D183" s="285" t="s">
        <v>207</v>
      </c>
      <c r="E183" s="286">
        <v>30072.102915116964</v>
      </c>
      <c r="F183" s="13" t="s">
        <v>236</v>
      </c>
      <c r="G183" s="13">
        <v>33</v>
      </c>
      <c r="H183" s="13" t="s">
        <v>38</v>
      </c>
    </row>
    <row r="184" spans="1:8">
      <c r="A184" s="285"/>
      <c r="B184" s="285"/>
      <c r="C184" s="285"/>
      <c r="D184" s="285"/>
      <c r="E184" s="286"/>
      <c r="F184" s="13" t="s">
        <v>237</v>
      </c>
      <c r="G184" s="13">
        <v>94.5</v>
      </c>
      <c r="H184" s="13" t="s">
        <v>80</v>
      </c>
    </row>
    <row r="185" spans="1:8">
      <c r="A185" s="285" t="s">
        <v>276</v>
      </c>
      <c r="B185" s="285" t="s">
        <v>277</v>
      </c>
      <c r="C185" s="285">
        <v>1</v>
      </c>
      <c r="D185" s="285" t="s">
        <v>25</v>
      </c>
      <c r="E185" s="286">
        <v>10588.560300000001</v>
      </c>
      <c r="F185" s="13" t="s">
        <v>197</v>
      </c>
      <c r="G185" s="13">
        <v>100</v>
      </c>
      <c r="H185" s="13" t="s">
        <v>69</v>
      </c>
    </row>
    <row r="186" spans="1:8">
      <c r="A186" s="285"/>
      <c r="B186" s="285"/>
      <c r="C186" s="285"/>
      <c r="D186" s="285"/>
      <c r="E186" s="286"/>
      <c r="F186" s="13" t="s">
        <v>278</v>
      </c>
      <c r="G186" s="13">
        <v>900</v>
      </c>
      <c r="H186" s="13" t="s">
        <v>69</v>
      </c>
    </row>
    <row r="187" spans="1:8">
      <c r="A187" s="285"/>
      <c r="B187" s="285"/>
      <c r="C187" s="285"/>
      <c r="D187" s="285"/>
      <c r="E187" s="286"/>
      <c r="F187" s="13" t="s">
        <v>279</v>
      </c>
      <c r="G187" s="13">
        <v>75</v>
      </c>
      <c r="H187" s="13" t="s">
        <v>80</v>
      </c>
    </row>
    <row r="188" spans="1:8">
      <c r="A188" s="285" t="s">
        <v>280</v>
      </c>
      <c r="B188" s="285" t="s">
        <v>277</v>
      </c>
      <c r="C188" s="285">
        <v>1</v>
      </c>
      <c r="D188" s="285"/>
      <c r="E188" s="286">
        <v>47704.065600000002</v>
      </c>
      <c r="F188" s="13" t="s">
        <v>197</v>
      </c>
      <c r="G188" s="13">
        <v>100</v>
      </c>
      <c r="H188" s="13" t="s">
        <v>69</v>
      </c>
    </row>
    <row r="189" spans="1:8">
      <c r="A189" s="285"/>
      <c r="B189" s="285"/>
      <c r="C189" s="285"/>
      <c r="D189" s="285"/>
      <c r="E189" s="286"/>
      <c r="F189" s="13" t="s">
        <v>278</v>
      </c>
      <c r="G189" s="13">
        <v>900</v>
      </c>
      <c r="H189" s="13" t="s">
        <v>69</v>
      </c>
    </row>
    <row r="190" spans="1:8">
      <c r="A190" s="285"/>
      <c r="B190" s="285"/>
      <c r="C190" s="285"/>
      <c r="D190" s="285"/>
      <c r="E190" s="286"/>
      <c r="F190" s="13" t="s">
        <v>279</v>
      </c>
      <c r="G190" s="13">
        <v>150</v>
      </c>
      <c r="H190" s="13" t="s">
        <v>80</v>
      </c>
    </row>
    <row r="191" spans="1:8">
      <c r="A191" s="285"/>
      <c r="B191" s="285"/>
      <c r="C191" s="285"/>
      <c r="D191" s="285"/>
      <c r="E191" s="286"/>
      <c r="F191" s="13" t="s">
        <v>281</v>
      </c>
      <c r="G191" s="13">
        <v>100</v>
      </c>
      <c r="H191" s="13" t="s">
        <v>80</v>
      </c>
    </row>
    <row r="192" spans="1:8">
      <c r="A192" s="13" t="s">
        <v>282</v>
      </c>
      <c r="B192" s="13" t="s">
        <v>283</v>
      </c>
      <c r="C192" s="13">
        <v>1</v>
      </c>
      <c r="D192" s="13" t="s">
        <v>25</v>
      </c>
      <c r="E192" s="12">
        <v>151132.70981100001</v>
      </c>
      <c r="F192" s="13" t="s">
        <v>284</v>
      </c>
      <c r="G192" s="13">
        <v>25</v>
      </c>
      <c r="H192" s="13" t="s">
        <v>58</v>
      </c>
    </row>
    <row r="193" spans="1:8">
      <c r="A193" s="13" t="s">
        <v>131</v>
      </c>
      <c r="B193" s="13" t="s">
        <v>283</v>
      </c>
      <c r="C193" s="13">
        <v>1</v>
      </c>
      <c r="D193" s="13"/>
      <c r="E193" s="12">
        <v>50819.37128975035</v>
      </c>
      <c r="F193" s="13" t="s">
        <v>284</v>
      </c>
      <c r="G193" s="13">
        <v>352</v>
      </c>
      <c r="H193" s="13" t="s">
        <v>58</v>
      </c>
    </row>
    <row r="194" spans="1:8">
      <c r="A194" s="13" t="s">
        <v>135</v>
      </c>
      <c r="B194" s="13" t="s">
        <v>283</v>
      </c>
      <c r="C194" s="13">
        <v>1</v>
      </c>
      <c r="D194" s="13" t="s">
        <v>25</v>
      </c>
      <c r="E194" s="12">
        <v>94696.685608000014</v>
      </c>
      <c r="F194" s="13" t="s">
        <v>187</v>
      </c>
      <c r="G194" s="13">
        <v>100</v>
      </c>
      <c r="H194" s="13" t="s">
        <v>80</v>
      </c>
    </row>
    <row r="195" spans="1:8">
      <c r="A195" s="13" t="s">
        <v>132</v>
      </c>
      <c r="B195" s="13" t="s">
        <v>283</v>
      </c>
      <c r="C195" s="13">
        <v>1</v>
      </c>
      <c r="D195" s="13"/>
      <c r="E195" s="12">
        <v>4403.8977816218439</v>
      </c>
      <c r="F195" s="13" t="s">
        <v>284</v>
      </c>
      <c r="G195" s="13">
        <v>40</v>
      </c>
      <c r="H195" s="13" t="s">
        <v>58</v>
      </c>
    </row>
    <row r="196" spans="1:8">
      <c r="A196" s="13" t="s">
        <v>285</v>
      </c>
      <c r="B196" s="13" t="s">
        <v>283</v>
      </c>
      <c r="C196" s="13">
        <v>1</v>
      </c>
      <c r="D196" s="13"/>
      <c r="E196" s="12">
        <v>13643.042581</v>
      </c>
      <c r="F196" s="13" t="s">
        <v>286</v>
      </c>
      <c r="G196" s="13">
        <v>1</v>
      </c>
      <c r="H196" s="13" t="s">
        <v>204</v>
      </c>
    </row>
    <row r="197" spans="1:8">
      <c r="A197" s="13" t="s">
        <v>287</v>
      </c>
      <c r="B197" s="13" t="s">
        <v>288</v>
      </c>
      <c r="C197" s="13">
        <v>1</v>
      </c>
      <c r="D197" s="13" t="s">
        <v>25</v>
      </c>
      <c r="E197" s="12">
        <v>7146.9349165904932</v>
      </c>
      <c r="F197" s="13" t="s">
        <v>289</v>
      </c>
      <c r="G197" s="13">
        <v>25</v>
      </c>
      <c r="H197" s="13" t="s">
        <v>58</v>
      </c>
    </row>
    <row r="198" spans="1:8">
      <c r="A198" s="13" t="s">
        <v>290</v>
      </c>
      <c r="B198" s="13" t="s">
        <v>93</v>
      </c>
      <c r="C198" s="13">
        <v>1</v>
      </c>
      <c r="D198" s="13" t="s">
        <v>25</v>
      </c>
      <c r="E198" s="12">
        <v>14392.81474100346</v>
      </c>
      <c r="F198" s="13" t="s">
        <v>291</v>
      </c>
      <c r="G198" s="13">
        <v>2</v>
      </c>
      <c r="H198" s="13" t="s">
        <v>218</v>
      </c>
    </row>
    <row r="199" spans="1:8">
      <c r="A199" s="285" t="s">
        <v>292</v>
      </c>
      <c r="B199" s="285" t="s">
        <v>93</v>
      </c>
      <c r="C199" s="285">
        <v>1</v>
      </c>
      <c r="D199" s="285" t="s">
        <v>25</v>
      </c>
      <c r="E199" s="286">
        <v>7753.4934320000002</v>
      </c>
      <c r="F199" s="13" t="s">
        <v>293</v>
      </c>
      <c r="G199" s="13">
        <v>3</v>
      </c>
      <c r="H199" s="13" t="s">
        <v>80</v>
      </c>
    </row>
    <row r="200" spans="1:8">
      <c r="A200" s="285"/>
      <c r="B200" s="285"/>
      <c r="C200" s="285"/>
      <c r="D200" s="285"/>
      <c r="E200" s="286"/>
      <c r="F200" s="13" t="s">
        <v>294</v>
      </c>
      <c r="G200" s="13">
        <v>3000</v>
      </c>
      <c r="H200" s="13" t="s">
        <v>69</v>
      </c>
    </row>
    <row r="201" spans="1:8">
      <c r="A201" s="13" t="s">
        <v>143</v>
      </c>
      <c r="B201" s="13" t="s">
        <v>124</v>
      </c>
      <c r="C201" s="13">
        <v>1</v>
      </c>
      <c r="D201" s="13" t="s">
        <v>25</v>
      </c>
      <c r="E201" s="12">
        <v>26400</v>
      </c>
      <c r="F201" s="13" t="s">
        <v>295</v>
      </c>
      <c r="G201" s="13">
        <v>0.88</v>
      </c>
      <c r="H201" s="13" t="s">
        <v>204</v>
      </c>
    </row>
    <row r="202" spans="1:8">
      <c r="A202" s="13" t="s">
        <v>296</v>
      </c>
      <c r="B202" s="13" t="s">
        <v>297</v>
      </c>
      <c r="C202" s="13">
        <v>1</v>
      </c>
      <c r="D202" s="13" t="s">
        <v>25</v>
      </c>
      <c r="E202" s="12">
        <v>249956.33630320308</v>
      </c>
      <c r="F202" s="13" t="s">
        <v>298</v>
      </c>
      <c r="G202" s="13">
        <v>94.5</v>
      </c>
      <c r="H202" s="13" t="s">
        <v>80</v>
      </c>
    </row>
    <row r="203" spans="1:8">
      <c r="A203" s="13" t="s">
        <v>299</v>
      </c>
      <c r="B203" s="13" t="s">
        <v>297</v>
      </c>
      <c r="C203" s="13">
        <v>1</v>
      </c>
      <c r="D203" s="13" t="s">
        <v>25</v>
      </c>
      <c r="E203" s="12">
        <v>434604</v>
      </c>
      <c r="F203" s="13" t="s">
        <v>300</v>
      </c>
      <c r="G203" s="13">
        <v>66</v>
      </c>
      <c r="H203" s="13" t="s">
        <v>27</v>
      </c>
    </row>
    <row r="204" spans="1:8" ht="15" thickBot="1">
      <c r="B204" s="75" t="s">
        <v>164</v>
      </c>
      <c r="E204" s="4">
        <v>1144062.4942812861</v>
      </c>
    </row>
    <row r="205" spans="1:8">
      <c r="B205" s="3"/>
      <c r="E205" s="4"/>
    </row>
    <row r="206" spans="1:8">
      <c r="B206" t="s">
        <v>221</v>
      </c>
      <c r="E206" s="17">
        <v>65783.593421173951</v>
      </c>
    </row>
    <row r="207" spans="1:8">
      <c r="B207" t="s">
        <v>301</v>
      </c>
      <c r="E207" s="17">
        <v>21525.492524129077</v>
      </c>
    </row>
    <row r="208" spans="1:8">
      <c r="B208" t="s">
        <v>302</v>
      </c>
      <c r="E208" s="17">
        <v>20497.356456049696</v>
      </c>
    </row>
    <row r="209" spans="1:8">
      <c r="B209" t="s">
        <v>170</v>
      </c>
      <c r="E209" s="17">
        <v>101213.62160468035</v>
      </c>
    </row>
    <row r="210" spans="1:8">
      <c r="B210" t="s">
        <v>171</v>
      </c>
      <c r="E210" s="17">
        <v>25406.767841751662</v>
      </c>
    </row>
    <row r="211" spans="1:8">
      <c r="B211" t="s">
        <v>172</v>
      </c>
      <c r="E211" s="17">
        <v>23807.594595240378</v>
      </c>
    </row>
    <row r="212" spans="1:8">
      <c r="B212" s="20" t="s">
        <v>173</v>
      </c>
      <c r="E212" s="4">
        <v>258234.42644302509</v>
      </c>
    </row>
    <row r="213" spans="1:8">
      <c r="B213" s="20"/>
      <c r="E213" s="4"/>
    </row>
    <row r="214" spans="1:8">
      <c r="B214" s="3" t="s">
        <v>174</v>
      </c>
      <c r="E214" s="17">
        <v>604441.24596300267</v>
      </c>
    </row>
    <row r="215" spans="1:8">
      <c r="B215" s="3"/>
      <c r="E215" s="4"/>
    </row>
    <row r="216" spans="1:8">
      <c r="B216" s="20" t="s">
        <v>175</v>
      </c>
      <c r="E216" s="17">
        <v>2006738.1666873139</v>
      </c>
    </row>
    <row r="219" spans="1:8">
      <c r="A219" s="20" t="s">
        <v>176</v>
      </c>
      <c r="B219" t="s">
        <v>303</v>
      </c>
      <c r="C219" s="2"/>
      <c r="E219" s="4"/>
    </row>
    <row r="220" spans="1:8">
      <c r="A220" s="20" t="s">
        <v>178</v>
      </c>
      <c r="B220" t="s">
        <v>304</v>
      </c>
      <c r="C220" s="2"/>
      <c r="E220" s="4"/>
    </row>
    <row r="221" spans="1:8">
      <c r="A221" s="3"/>
      <c r="C221" s="2"/>
      <c r="E221" s="4"/>
    </row>
    <row r="222" spans="1:8">
      <c r="A222" s="5" t="s">
        <v>15</v>
      </c>
      <c r="B222" s="5" t="s">
        <v>16</v>
      </c>
      <c r="C222" s="7" t="s">
        <v>17</v>
      </c>
      <c r="D222" s="5" t="s">
        <v>180</v>
      </c>
      <c r="E222" s="78" t="s">
        <v>181</v>
      </c>
      <c r="F222" s="6" t="s">
        <v>20</v>
      </c>
      <c r="G222" s="7" t="s">
        <v>182</v>
      </c>
      <c r="H222" s="6" t="s">
        <v>183</v>
      </c>
    </row>
    <row r="223" spans="1:8">
      <c r="A223" s="9" t="s">
        <v>157</v>
      </c>
      <c r="B223" s="13" t="s">
        <v>216</v>
      </c>
      <c r="C223" s="11">
        <v>1</v>
      </c>
      <c r="D223" s="13" t="s">
        <v>25</v>
      </c>
      <c r="E223" s="12">
        <v>11344.149422971763</v>
      </c>
      <c r="F223" s="13" t="s">
        <v>284</v>
      </c>
      <c r="G223" s="13">
        <v>4</v>
      </c>
      <c r="H223" s="13" t="s">
        <v>58</v>
      </c>
    </row>
    <row r="224" spans="1:8">
      <c r="A224" s="9" t="s">
        <v>117</v>
      </c>
      <c r="B224" s="13" t="s">
        <v>305</v>
      </c>
      <c r="C224" s="11">
        <v>1</v>
      </c>
      <c r="D224" s="13" t="s">
        <v>25</v>
      </c>
      <c r="E224" s="12">
        <v>3920.4395019999997</v>
      </c>
      <c r="F224" s="13" t="s">
        <v>306</v>
      </c>
      <c r="G224" s="13">
        <v>1</v>
      </c>
      <c r="H224" s="13" t="s">
        <v>80</v>
      </c>
    </row>
    <row r="225" spans="1:8">
      <c r="A225" s="9" t="s">
        <v>186</v>
      </c>
      <c r="B225" s="13" t="s">
        <v>216</v>
      </c>
      <c r="C225" s="11">
        <v>1</v>
      </c>
      <c r="D225" s="13" t="s">
        <v>25</v>
      </c>
      <c r="E225" s="12">
        <v>1846.9388229999997</v>
      </c>
      <c r="F225" s="13" t="s">
        <v>187</v>
      </c>
      <c r="G225" s="13">
        <v>10</v>
      </c>
      <c r="H225" s="13" t="s">
        <v>80</v>
      </c>
    </row>
    <row r="226" spans="1:8">
      <c r="A226" s="282" t="s">
        <v>307</v>
      </c>
      <c r="B226" s="285" t="s">
        <v>308</v>
      </c>
      <c r="C226" s="287">
        <v>1</v>
      </c>
      <c r="D226" s="285" t="s">
        <v>192</v>
      </c>
      <c r="E226" s="286">
        <v>26768.250000000007</v>
      </c>
      <c r="F226" s="13" t="s">
        <v>187</v>
      </c>
      <c r="G226" s="13">
        <v>45</v>
      </c>
      <c r="H226" s="13" t="s">
        <v>80</v>
      </c>
    </row>
    <row r="227" spans="1:8">
      <c r="A227" s="282"/>
      <c r="B227" s="285"/>
      <c r="C227" s="287"/>
      <c r="D227" s="285"/>
      <c r="E227" s="286"/>
      <c r="F227" s="13" t="s">
        <v>189</v>
      </c>
      <c r="G227" s="13">
        <v>150</v>
      </c>
      <c r="H227" s="13" t="s">
        <v>69</v>
      </c>
    </row>
    <row r="228" spans="1:8">
      <c r="A228" s="282" t="s">
        <v>188</v>
      </c>
      <c r="B228" s="285" t="s">
        <v>216</v>
      </c>
      <c r="C228" s="287">
        <v>1</v>
      </c>
      <c r="D228" s="285" t="s">
        <v>25</v>
      </c>
      <c r="E228" s="286">
        <v>6941.6367410000003</v>
      </c>
      <c r="F228" s="13" t="s">
        <v>187</v>
      </c>
      <c r="G228" s="13">
        <v>1.7</v>
      </c>
      <c r="H228" s="13" t="s">
        <v>80</v>
      </c>
    </row>
    <row r="229" spans="1:8">
      <c r="A229" s="282"/>
      <c r="B229" s="285"/>
      <c r="C229" s="287"/>
      <c r="D229" s="285"/>
      <c r="E229" s="286"/>
      <c r="F229" s="13" t="s">
        <v>189</v>
      </c>
      <c r="G229" s="13">
        <v>610</v>
      </c>
      <c r="H229" s="13" t="s">
        <v>69</v>
      </c>
    </row>
    <row r="230" spans="1:8">
      <c r="A230" s="9" t="s">
        <v>196</v>
      </c>
      <c r="B230" s="13" t="s">
        <v>216</v>
      </c>
      <c r="C230" s="11">
        <v>1</v>
      </c>
      <c r="D230" s="13" t="s">
        <v>192</v>
      </c>
      <c r="E230" s="12">
        <v>929.78534361260211</v>
      </c>
      <c r="F230" s="13" t="s">
        <v>197</v>
      </c>
      <c r="G230" s="13">
        <v>30</v>
      </c>
      <c r="H230" s="13" t="s">
        <v>69</v>
      </c>
    </row>
    <row r="231" spans="1:8">
      <c r="A231" s="9" t="s">
        <v>228</v>
      </c>
      <c r="B231" s="13" t="s">
        <v>216</v>
      </c>
      <c r="C231" s="11">
        <v>1</v>
      </c>
      <c r="D231" s="13" t="s">
        <v>192</v>
      </c>
      <c r="E231" s="12">
        <v>5873.8717140000008</v>
      </c>
      <c r="F231" s="13" t="s">
        <v>197</v>
      </c>
      <c r="G231" s="13">
        <v>250</v>
      </c>
      <c r="H231" s="13" t="s">
        <v>69</v>
      </c>
    </row>
    <row r="232" spans="1:8">
      <c r="A232" s="9" t="s">
        <v>309</v>
      </c>
      <c r="B232" s="13" t="s">
        <v>310</v>
      </c>
      <c r="C232" s="11"/>
      <c r="D232" s="13" t="s">
        <v>192</v>
      </c>
      <c r="E232" s="12">
        <v>3044.6359990000001</v>
      </c>
      <c r="F232" s="13" t="s">
        <v>197</v>
      </c>
      <c r="G232" s="13">
        <v>150</v>
      </c>
      <c r="H232" s="13" t="s">
        <v>69</v>
      </c>
    </row>
    <row r="233" spans="1:8">
      <c r="A233" s="9" t="s">
        <v>200</v>
      </c>
      <c r="B233" s="13" t="s">
        <v>311</v>
      </c>
      <c r="C233" s="11"/>
      <c r="D233" s="13" t="s">
        <v>192</v>
      </c>
      <c r="E233" s="12">
        <v>5707.6170510000002</v>
      </c>
      <c r="F233" s="13" t="s">
        <v>197</v>
      </c>
      <c r="G233" s="13">
        <v>250</v>
      </c>
      <c r="H233" s="13" t="s">
        <v>69</v>
      </c>
    </row>
    <row r="234" spans="1:8">
      <c r="A234" s="9" t="s">
        <v>202</v>
      </c>
      <c r="B234" s="13" t="s">
        <v>216</v>
      </c>
      <c r="C234" s="11">
        <v>1</v>
      </c>
      <c r="D234" s="13" t="s">
        <v>192</v>
      </c>
      <c r="E234" s="12">
        <v>10841.955110999999</v>
      </c>
      <c r="F234" s="13" t="s">
        <v>203</v>
      </c>
      <c r="G234" s="13">
        <v>1</v>
      </c>
      <c r="H234" s="13" t="s">
        <v>204</v>
      </c>
    </row>
    <row r="235" spans="1:8">
      <c r="A235" s="9" t="s">
        <v>83</v>
      </c>
      <c r="B235" s="13" t="s">
        <v>216</v>
      </c>
      <c r="C235" s="11">
        <v>1</v>
      </c>
      <c r="D235" s="13" t="s">
        <v>192</v>
      </c>
      <c r="E235" s="12">
        <v>2930.417692</v>
      </c>
      <c r="F235" s="13" t="s">
        <v>203</v>
      </c>
      <c r="G235" s="13">
        <v>1</v>
      </c>
      <c r="H235" s="13" t="s">
        <v>204</v>
      </c>
    </row>
    <row r="236" spans="1:8">
      <c r="A236" s="9" t="s">
        <v>250</v>
      </c>
      <c r="B236" s="13" t="s">
        <v>216</v>
      </c>
      <c r="C236" s="11">
        <v>1</v>
      </c>
      <c r="D236" s="13" t="s">
        <v>192</v>
      </c>
      <c r="E236" s="12">
        <v>1045.5518179999999</v>
      </c>
      <c r="F236" s="13" t="s">
        <v>203</v>
      </c>
      <c r="G236" s="13">
        <v>1</v>
      </c>
      <c r="H236" s="13" t="s">
        <v>204</v>
      </c>
    </row>
    <row r="237" spans="1:8">
      <c r="A237" s="9" t="s">
        <v>219</v>
      </c>
      <c r="B237" s="13" t="s">
        <v>216</v>
      </c>
      <c r="C237" s="11">
        <v>1</v>
      </c>
      <c r="D237" s="13" t="s">
        <v>192</v>
      </c>
      <c r="E237" s="12">
        <v>6373.4198759999999</v>
      </c>
      <c r="F237" s="13" t="s">
        <v>189</v>
      </c>
      <c r="G237" s="13">
        <v>250</v>
      </c>
      <c r="H237" s="13" t="s">
        <v>69</v>
      </c>
    </row>
    <row r="238" spans="1:8">
      <c r="A238" s="9" t="s">
        <v>232</v>
      </c>
      <c r="B238" s="13" t="s">
        <v>216</v>
      </c>
      <c r="C238" s="11">
        <v>1</v>
      </c>
      <c r="D238" s="13" t="s">
        <v>192</v>
      </c>
      <c r="E238" s="12">
        <v>2479.2043749999998</v>
      </c>
      <c r="F238" s="13" t="s">
        <v>203</v>
      </c>
      <c r="G238" s="13">
        <v>1</v>
      </c>
      <c r="H238" s="13" t="s">
        <v>204</v>
      </c>
    </row>
    <row r="239" spans="1:8">
      <c r="A239" s="9" t="s">
        <v>233</v>
      </c>
      <c r="B239" s="13" t="s">
        <v>216</v>
      </c>
      <c r="C239" s="11">
        <v>1</v>
      </c>
      <c r="D239" s="13" t="s">
        <v>192</v>
      </c>
      <c r="E239" s="12">
        <v>1473.82</v>
      </c>
      <c r="F239" s="13" t="s">
        <v>203</v>
      </c>
      <c r="G239" s="13">
        <v>1</v>
      </c>
      <c r="H239" s="13" t="s">
        <v>204</v>
      </c>
    </row>
    <row r="240" spans="1:8">
      <c r="A240" s="9" t="s">
        <v>211</v>
      </c>
      <c r="B240" s="13" t="s">
        <v>305</v>
      </c>
      <c r="C240" s="11">
        <v>1</v>
      </c>
      <c r="D240" s="13" t="s">
        <v>192</v>
      </c>
      <c r="E240" s="12">
        <v>10813.409621244809</v>
      </c>
      <c r="F240" s="13" t="s">
        <v>212</v>
      </c>
      <c r="G240" s="13">
        <v>750</v>
      </c>
      <c r="H240" s="13" t="s">
        <v>69</v>
      </c>
    </row>
    <row r="241" spans="1:5">
      <c r="A241" s="3"/>
      <c r="C241" s="2"/>
      <c r="E241" s="4"/>
    </row>
    <row r="242" spans="1:5" ht="15" thickBot="1">
      <c r="A242" s="3"/>
      <c r="B242" s="75" t="s">
        <v>164</v>
      </c>
      <c r="C242" s="2"/>
      <c r="E242" s="4">
        <f>SUM(E223:E241)</f>
        <v>102335.10308982919</v>
      </c>
    </row>
    <row r="243" spans="1:5">
      <c r="A243" s="3"/>
      <c r="B243" s="3"/>
      <c r="C243" s="2"/>
      <c r="E243" s="4"/>
    </row>
    <row r="244" spans="1:5">
      <c r="A244" s="3"/>
      <c r="B244" t="s">
        <v>221</v>
      </c>
      <c r="C244" s="2"/>
      <c r="E244" s="17">
        <v>5884.268427665178</v>
      </c>
    </row>
    <row r="245" spans="1:5">
      <c r="A245" s="3"/>
      <c r="B245" t="s">
        <v>172</v>
      </c>
      <c r="C245" s="2"/>
      <c r="E245" s="17">
        <v>8410.9353181558818</v>
      </c>
    </row>
    <row r="246" spans="1:5">
      <c r="A246" s="3"/>
      <c r="B246" t="s">
        <v>312</v>
      </c>
      <c r="C246" s="2"/>
      <c r="E246" s="17">
        <v>15343.743899999999</v>
      </c>
    </row>
    <row r="247" spans="1:5">
      <c r="A247" s="3"/>
      <c r="C247" s="2"/>
      <c r="E247" s="4"/>
    </row>
    <row r="248" spans="1:5">
      <c r="A248" s="3"/>
      <c r="C248" s="2"/>
      <c r="E248" s="4"/>
    </row>
    <row r="249" spans="1:5">
      <c r="A249" s="3"/>
      <c r="B249" s="3"/>
      <c r="C249" s="2"/>
      <c r="E249" s="4"/>
    </row>
    <row r="250" spans="1:5">
      <c r="A250" s="3"/>
      <c r="B250" s="20" t="s">
        <v>173</v>
      </c>
      <c r="C250" s="2"/>
      <c r="E250" s="4">
        <f>SUM(E244:E249)</f>
        <v>29638.947645821059</v>
      </c>
    </row>
    <row r="251" spans="1:5">
      <c r="A251" s="3"/>
      <c r="B251" s="20"/>
      <c r="C251" s="2"/>
      <c r="E251" s="4"/>
    </row>
    <row r="252" spans="1:5">
      <c r="A252" s="3"/>
      <c r="B252" s="3" t="s">
        <v>174</v>
      </c>
      <c r="C252" s="2"/>
      <c r="E252" s="17">
        <v>63119.29242293608</v>
      </c>
    </row>
    <row r="253" spans="1:5">
      <c r="A253" s="3"/>
      <c r="B253" s="3"/>
      <c r="C253" s="2"/>
      <c r="E253" s="4"/>
    </row>
    <row r="254" spans="1:5">
      <c r="A254" s="3"/>
      <c r="B254" s="20" t="s">
        <v>175</v>
      </c>
      <c r="C254" s="2"/>
      <c r="E254" s="17">
        <f>E252+E250+E242</f>
        <v>195093.34315858633</v>
      </c>
    </row>
    <row r="257" spans="1:8">
      <c r="A257" s="20" t="s">
        <v>176</v>
      </c>
      <c r="B257" t="s">
        <v>313</v>
      </c>
      <c r="D257" s="3"/>
      <c r="E257" s="4"/>
    </row>
    <row r="258" spans="1:8">
      <c r="A258" s="20" t="s">
        <v>178</v>
      </c>
      <c r="B258" t="s">
        <v>314</v>
      </c>
      <c r="D258" s="3"/>
      <c r="E258" s="4"/>
    </row>
    <row r="259" spans="1:8">
      <c r="A259" s="5" t="s">
        <v>15</v>
      </c>
      <c r="B259" s="5" t="s">
        <v>16</v>
      </c>
      <c r="C259" s="77" t="s">
        <v>17</v>
      </c>
      <c r="D259" s="5" t="s">
        <v>180</v>
      </c>
      <c r="E259" s="78" t="s">
        <v>181</v>
      </c>
      <c r="F259" s="6" t="s">
        <v>20</v>
      </c>
      <c r="G259" s="7" t="s">
        <v>182</v>
      </c>
      <c r="H259" s="6" t="s">
        <v>183</v>
      </c>
    </row>
    <row r="260" spans="1:8">
      <c r="A260" s="9" t="s">
        <v>117</v>
      </c>
      <c r="B260" s="13" t="s">
        <v>235</v>
      </c>
      <c r="C260" s="13">
        <v>1</v>
      </c>
      <c r="D260" s="9" t="s">
        <v>25</v>
      </c>
      <c r="E260" s="12">
        <v>3920.4395019999997</v>
      </c>
      <c r="F260" s="13" t="s">
        <v>306</v>
      </c>
      <c r="G260" s="13">
        <v>1</v>
      </c>
      <c r="H260" s="13" t="s">
        <v>80</v>
      </c>
    </row>
    <row r="261" spans="1:8">
      <c r="A261" s="282" t="s">
        <v>188</v>
      </c>
      <c r="B261" s="285" t="s">
        <v>235</v>
      </c>
      <c r="C261" s="287">
        <v>1</v>
      </c>
      <c r="D261" s="282" t="s">
        <v>25</v>
      </c>
      <c r="E261" s="286">
        <v>594.85000000000014</v>
      </c>
      <c r="F261" s="13" t="s">
        <v>187</v>
      </c>
      <c r="G261" s="13">
        <v>1</v>
      </c>
      <c r="H261" s="13" t="s">
        <v>80</v>
      </c>
    </row>
    <row r="262" spans="1:8">
      <c r="A262" s="282"/>
      <c r="B262" s="285"/>
      <c r="C262" s="287"/>
      <c r="D262" s="282"/>
      <c r="E262" s="286"/>
      <c r="F262" s="13" t="s">
        <v>189</v>
      </c>
      <c r="G262" s="13">
        <v>150</v>
      </c>
      <c r="H262" s="13" t="s">
        <v>69</v>
      </c>
    </row>
    <row r="263" spans="1:8">
      <c r="A263" s="9" t="s">
        <v>83</v>
      </c>
      <c r="B263" s="13" t="s">
        <v>235</v>
      </c>
      <c r="C263" s="13">
        <v>1</v>
      </c>
      <c r="D263" s="9" t="s">
        <v>25</v>
      </c>
      <c r="E263" s="12">
        <v>1853.2326069999999</v>
      </c>
      <c r="F263" s="13" t="s">
        <v>203</v>
      </c>
      <c r="G263" s="13">
        <v>1</v>
      </c>
      <c r="H263" s="13" t="s">
        <v>204</v>
      </c>
    </row>
    <row r="264" spans="1:8">
      <c r="A264" s="9" t="s">
        <v>157</v>
      </c>
      <c r="B264" s="13" t="s">
        <v>235</v>
      </c>
      <c r="C264" s="13">
        <v>1</v>
      </c>
      <c r="D264" s="9" t="s">
        <v>25</v>
      </c>
      <c r="E264" s="12">
        <v>29532.055696109062</v>
      </c>
      <c r="F264" s="13" t="s">
        <v>185</v>
      </c>
      <c r="G264" s="13">
        <v>11</v>
      </c>
      <c r="H264" s="13" t="s">
        <v>58</v>
      </c>
    </row>
    <row r="265" spans="1:8">
      <c r="A265" s="9" t="s">
        <v>219</v>
      </c>
      <c r="B265" s="13" t="s">
        <v>235</v>
      </c>
      <c r="C265" s="13">
        <v>1</v>
      </c>
      <c r="D265" s="9" t="s">
        <v>25</v>
      </c>
      <c r="E265" s="12">
        <v>6373.4198759999999</v>
      </c>
      <c r="F265" s="13" t="s">
        <v>189</v>
      </c>
      <c r="G265" s="13">
        <v>250</v>
      </c>
      <c r="H265" s="13" t="s">
        <v>69</v>
      </c>
    </row>
    <row r="266" spans="1:8">
      <c r="A266" s="9" t="s">
        <v>63</v>
      </c>
      <c r="B266" s="13" t="s">
        <v>235</v>
      </c>
      <c r="C266" s="13">
        <v>1</v>
      </c>
      <c r="D266" s="9" t="s">
        <v>25</v>
      </c>
      <c r="E266" s="12">
        <v>2394.9060530000002</v>
      </c>
      <c r="F266" s="13" t="s">
        <v>203</v>
      </c>
      <c r="G266" s="13">
        <v>1</v>
      </c>
      <c r="H266" s="13" t="s">
        <v>204</v>
      </c>
    </row>
    <row r="267" spans="1:8">
      <c r="A267" s="9" t="s">
        <v>127</v>
      </c>
      <c r="B267" s="13" t="s">
        <v>124</v>
      </c>
      <c r="C267" s="13">
        <v>1</v>
      </c>
      <c r="D267" s="9" t="s">
        <v>25</v>
      </c>
      <c r="E267" s="12">
        <v>151132.70981100001</v>
      </c>
      <c r="F267" s="13" t="s">
        <v>185</v>
      </c>
      <c r="G267" s="13">
        <v>25</v>
      </c>
      <c r="H267" s="13" t="s">
        <v>58</v>
      </c>
    </row>
    <row r="268" spans="1:8">
      <c r="A268" s="9" t="s">
        <v>186</v>
      </c>
      <c r="B268" s="13" t="s">
        <v>235</v>
      </c>
      <c r="C268" s="13">
        <v>1</v>
      </c>
      <c r="D268" s="9" t="s">
        <v>25</v>
      </c>
      <c r="E268" s="12">
        <v>1846.9388229999997</v>
      </c>
      <c r="F268" s="13" t="s">
        <v>187</v>
      </c>
      <c r="G268" s="13">
        <v>10</v>
      </c>
      <c r="H268" s="13" t="s">
        <v>80</v>
      </c>
    </row>
    <row r="269" spans="1:8">
      <c r="A269" s="9" t="s">
        <v>211</v>
      </c>
      <c r="B269" s="13" t="s">
        <v>235</v>
      </c>
      <c r="C269" s="13">
        <v>1</v>
      </c>
      <c r="D269" s="9" t="s">
        <v>25</v>
      </c>
      <c r="E269" s="12">
        <v>12273.132961133719</v>
      </c>
      <c r="F269" s="13" t="s">
        <v>212</v>
      </c>
      <c r="G269" s="13">
        <v>1000</v>
      </c>
      <c r="H269" s="13" t="s">
        <v>69</v>
      </c>
    </row>
    <row r="270" spans="1:8">
      <c r="A270" s="282" t="s">
        <v>84</v>
      </c>
      <c r="B270" s="285" t="s">
        <v>235</v>
      </c>
      <c r="C270" s="287">
        <v>1</v>
      </c>
      <c r="D270" s="282" t="s">
        <v>25</v>
      </c>
      <c r="E270" s="286">
        <v>2529.6445340000009</v>
      </c>
      <c r="F270" s="13" t="s">
        <v>187</v>
      </c>
      <c r="G270" s="13">
        <v>1</v>
      </c>
      <c r="H270" s="13" t="s">
        <v>80</v>
      </c>
    </row>
    <row r="271" spans="1:8">
      <c r="A271" s="282"/>
      <c r="B271" s="285"/>
      <c r="C271" s="287"/>
      <c r="D271" s="282"/>
      <c r="E271" s="286"/>
      <c r="F271" s="13" t="s">
        <v>189</v>
      </c>
      <c r="G271" s="13">
        <v>533</v>
      </c>
      <c r="H271" s="13" t="s">
        <v>69</v>
      </c>
    </row>
    <row r="272" spans="1:8">
      <c r="A272" s="9" t="s">
        <v>196</v>
      </c>
      <c r="B272" s="13" t="s">
        <v>235</v>
      </c>
      <c r="C272" s="13">
        <v>1</v>
      </c>
      <c r="D272" s="9" t="s">
        <v>25</v>
      </c>
      <c r="E272" s="12">
        <v>613.82323399999996</v>
      </c>
      <c r="F272" s="13" t="s">
        <v>197</v>
      </c>
      <c r="G272" s="13">
        <v>25</v>
      </c>
      <c r="H272" s="13" t="s">
        <v>69</v>
      </c>
    </row>
    <row r="273" spans="1:8">
      <c r="A273" s="9" t="s">
        <v>315</v>
      </c>
      <c r="B273" s="13" t="s">
        <v>235</v>
      </c>
      <c r="C273" s="13">
        <v>1</v>
      </c>
      <c r="D273" s="9" t="s">
        <v>25</v>
      </c>
      <c r="E273" s="12">
        <v>613.82323399999996</v>
      </c>
      <c r="F273" s="13" t="s">
        <v>197</v>
      </c>
      <c r="G273" s="13">
        <v>25</v>
      </c>
      <c r="H273" s="13" t="s">
        <v>69</v>
      </c>
    </row>
    <row r="274" spans="1:8">
      <c r="A274" s="3"/>
      <c r="D274" s="3"/>
      <c r="E274" s="4"/>
    </row>
    <row r="275" spans="1:8">
      <c r="A275" s="3"/>
      <c r="D275" s="3"/>
      <c r="E275" s="4"/>
    </row>
    <row r="276" spans="1:8" ht="15" thickBot="1">
      <c r="A276" s="3"/>
      <c r="B276" s="75" t="s">
        <v>164</v>
      </c>
      <c r="D276" s="3"/>
      <c r="E276" s="17">
        <f>SUM(E260:E275)</f>
        <v>213678.9763312428</v>
      </c>
    </row>
    <row r="277" spans="1:8">
      <c r="A277" s="3"/>
      <c r="B277" s="3"/>
      <c r="D277" s="3"/>
      <c r="E277" s="4"/>
    </row>
    <row r="278" spans="1:8">
      <c r="A278" s="3"/>
      <c r="B278" t="s">
        <v>221</v>
      </c>
      <c r="D278" s="3"/>
      <c r="E278" s="17">
        <v>12286.54113904646</v>
      </c>
    </row>
    <row r="279" spans="1:8">
      <c r="A279" s="3"/>
      <c r="B279" t="s">
        <v>172</v>
      </c>
      <c r="D279" s="3"/>
      <c r="E279" s="17">
        <v>11551.835888421869</v>
      </c>
    </row>
    <row r="280" spans="1:8">
      <c r="A280" s="3"/>
      <c r="D280" s="3"/>
      <c r="E280" s="4"/>
    </row>
    <row r="281" spans="1:8">
      <c r="A281" s="3"/>
      <c r="D281" s="3"/>
      <c r="E281" s="4"/>
    </row>
    <row r="282" spans="1:8">
      <c r="A282" s="3"/>
      <c r="D282" s="3"/>
      <c r="E282" s="4"/>
    </row>
    <row r="283" spans="1:8">
      <c r="A283" s="3"/>
      <c r="B283" s="3"/>
      <c r="D283" s="3"/>
      <c r="E283" s="4"/>
    </row>
    <row r="284" spans="1:8">
      <c r="A284" s="3"/>
      <c r="B284" s="20" t="s">
        <v>173</v>
      </c>
      <c r="D284" s="3"/>
      <c r="E284" s="4">
        <f>SUM(E278:E283)</f>
        <v>23838.377027468327</v>
      </c>
    </row>
    <row r="285" spans="1:8">
      <c r="A285" s="3"/>
      <c r="B285" s="20"/>
      <c r="D285" s="3"/>
      <c r="E285" s="4"/>
    </row>
    <row r="286" spans="1:8">
      <c r="A286" s="3"/>
      <c r="B286" s="3" t="s">
        <v>174</v>
      </c>
      <c r="D286" s="3"/>
      <c r="E286" s="17">
        <v>110698.01185912639</v>
      </c>
    </row>
    <row r="287" spans="1:8">
      <c r="A287" s="3"/>
      <c r="B287" s="3"/>
      <c r="D287" s="3"/>
      <c r="E287" s="4"/>
    </row>
    <row r="288" spans="1:8">
      <c r="A288" s="3"/>
      <c r="B288" s="20" t="s">
        <v>175</v>
      </c>
      <c r="D288" s="3"/>
      <c r="E288" s="17">
        <f>E286+E284+E276</f>
        <v>348215.36521783751</v>
      </c>
    </row>
    <row r="290" spans="1:8">
      <c r="A290" s="1" t="s">
        <v>176</v>
      </c>
      <c r="B290" t="s">
        <v>316</v>
      </c>
      <c r="E290" s="4"/>
    </row>
    <row r="291" spans="1:8">
      <c r="A291" s="1" t="s">
        <v>178</v>
      </c>
      <c r="B291" t="s">
        <v>317</v>
      </c>
      <c r="E291" s="4"/>
    </row>
    <row r="292" spans="1:8">
      <c r="A292" s="5" t="s">
        <v>15</v>
      </c>
      <c r="B292" s="5" t="s">
        <v>16</v>
      </c>
      <c r="C292" s="77" t="s">
        <v>17</v>
      </c>
      <c r="D292" s="5" t="s">
        <v>180</v>
      </c>
      <c r="E292" s="78" t="s">
        <v>181</v>
      </c>
      <c r="F292" s="6" t="s">
        <v>20</v>
      </c>
      <c r="G292" s="7" t="s">
        <v>182</v>
      </c>
      <c r="H292" s="6" t="s">
        <v>183</v>
      </c>
    </row>
    <row r="293" spans="1:8">
      <c r="A293" s="282" t="s">
        <v>318</v>
      </c>
      <c r="B293" s="285" t="s">
        <v>288</v>
      </c>
      <c r="C293" s="287">
        <v>20</v>
      </c>
      <c r="D293" s="282" t="s">
        <v>25</v>
      </c>
      <c r="E293" s="286">
        <v>87526.350072551984</v>
      </c>
      <c r="F293" s="13" t="s">
        <v>319</v>
      </c>
      <c r="G293" s="13">
        <v>2</v>
      </c>
      <c r="H293" s="13" t="s">
        <v>58</v>
      </c>
    </row>
    <row r="294" spans="1:8">
      <c r="A294" s="282"/>
      <c r="B294" s="285"/>
      <c r="C294" s="287"/>
      <c r="D294" s="282"/>
      <c r="E294" s="286"/>
      <c r="F294" s="13" t="s">
        <v>208</v>
      </c>
      <c r="G294" s="13">
        <v>3</v>
      </c>
      <c r="H294" s="13" t="s">
        <v>27</v>
      </c>
    </row>
    <row r="295" spans="1:8">
      <c r="A295" s="13" t="s">
        <v>110</v>
      </c>
      <c r="B295" s="13" t="s">
        <v>93</v>
      </c>
      <c r="C295" s="13">
        <v>20</v>
      </c>
      <c r="D295" s="13" t="s">
        <v>25</v>
      </c>
      <c r="E295" s="12">
        <v>170951.97506</v>
      </c>
      <c r="F295" s="13" t="s">
        <v>208</v>
      </c>
      <c r="G295" s="13">
        <v>3</v>
      </c>
      <c r="H295" s="13" t="s">
        <v>27</v>
      </c>
    </row>
    <row r="296" spans="1:8">
      <c r="A296" s="13" t="s">
        <v>320</v>
      </c>
      <c r="B296" s="13" t="s">
        <v>93</v>
      </c>
      <c r="C296" s="13">
        <v>20</v>
      </c>
      <c r="D296" s="13" t="s">
        <v>25</v>
      </c>
      <c r="E296" s="12">
        <v>390983.51506285515</v>
      </c>
      <c r="F296" s="13" t="s">
        <v>321</v>
      </c>
      <c r="G296" s="13">
        <v>3</v>
      </c>
      <c r="H296" s="13" t="s">
        <v>218</v>
      </c>
    </row>
    <row r="297" spans="1:8">
      <c r="A297" s="13" t="s">
        <v>70</v>
      </c>
      <c r="B297" s="13" t="s">
        <v>93</v>
      </c>
      <c r="C297" s="13">
        <v>20</v>
      </c>
      <c r="D297" s="13" t="s">
        <v>25</v>
      </c>
      <c r="E297" s="12">
        <v>136089.0006</v>
      </c>
      <c r="F297" s="13" t="s">
        <v>208</v>
      </c>
      <c r="G297" s="13">
        <v>3</v>
      </c>
      <c r="H297" s="13" t="s">
        <v>27</v>
      </c>
    </row>
    <row r="298" spans="1:8">
      <c r="A298" s="13" t="s">
        <v>322</v>
      </c>
      <c r="B298" s="13" t="s">
        <v>93</v>
      </c>
      <c r="C298" s="13">
        <v>20</v>
      </c>
      <c r="D298" s="13" t="s">
        <v>25</v>
      </c>
      <c r="E298" s="12">
        <v>15278.264959999999</v>
      </c>
      <c r="F298" s="13" t="s">
        <v>323</v>
      </c>
      <c r="G298" s="13">
        <v>20</v>
      </c>
      <c r="H298" s="13" t="s">
        <v>218</v>
      </c>
    </row>
    <row r="299" spans="1:8">
      <c r="A299" s="13" t="s">
        <v>66</v>
      </c>
      <c r="B299" s="13" t="s">
        <v>93</v>
      </c>
      <c r="C299" s="13">
        <v>20</v>
      </c>
      <c r="D299" s="13" t="s">
        <v>25</v>
      </c>
      <c r="E299" s="12">
        <v>35116.604879999999</v>
      </c>
      <c r="F299" s="13" t="s">
        <v>323</v>
      </c>
      <c r="G299" s="13">
        <v>20</v>
      </c>
      <c r="H299" s="13" t="s">
        <v>218</v>
      </c>
    </row>
    <row r="300" spans="1:8">
      <c r="E300" s="4"/>
    </row>
    <row r="301" spans="1:8">
      <c r="E301" s="4"/>
    </row>
    <row r="302" spans="1:8" ht="15" thickBot="1">
      <c r="B302" s="75" t="s">
        <v>164</v>
      </c>
      <c r="E302" s="4">
        <f>SUM(E293:E301)</f>
        <v>835945.71063540713</v>
      </c>
    </row>
    <row r="303" spans="1:8">
      <c r="B303" s="3"/>
      <c r="E303" s="4"/>
    </row>
    <row r="304" spans="1:8">
      <c r="B304" t="s">
        <v>221</v>
      </c>
      <c r="E304" s="4">
        <v>48066.878361535913</v>
      </c>
    </row>
    <row r="305" spans="1:8">
      <c r="E305" s="4"/>
    </row>
    <row r="306" spans="1:8">
      <c r="B306" t="s">
        <v>172</v>
      </c>
      <c r="E306" s="4">
        <v>22663.884626814666</v>
      </c>
    </row>
    <row r="307" spans="1:8">
      <c r="E307" s="4"/>
    </row>
    <row r="308" spans="1:8">
      <c r="E308" s="4"/>
    </row>
    <row r="309" spans="1:8">
      <c r="B309" s="3"/>
      <c r="E309" s="4"/>
    </row>
    <row r="310" spans="1:8">
      <c r="B310" s="20" t="s">
        <v>173</v>
      </c>
      <c r="E310" s="4">
        <f>SUM(E304:E309)</f>
        <v>70730.762988350587</v>
      </c>
    </row>
    <row r="311" spans="1:8">
      <c r="B311" s="20"/>
      <c r="E311" s="4"/>
    </row>
    <row r="312" spans="1:8">
      <c r="B312" s="3" t="s">
        <v>174</v>
      </c>
      <c r="E312" s="19">
        <v>241991.95081018092</v>
      </c>
    </row>
    <row r="313" spans="1:8">
      <c r="B313" s="3"/>
      <c r="E313" s="4"/>
    </row>
    <row r="314" spans="1:8">
      <c r="B314" s="20" t="s">
        <v>175</v>
      </c>
      <c r="E314" s="4">
        <f>E312+E310+E302</f>
        <v>1148668.4244339387</v>
      </c>
    </row>
    <row r="317" spans="1:8">
      <c r="A317" s="1" t="s">
        <v>176</v>
      </c>
      <c r="B317" t="s">
        <v>324</v>
      </c>
      <c r="E317" s="4"/>
    </row>
    <row r="318" spans="1:8">
      <c r="A318" s="1" t="s">
        <v>178</v>
      </c>
      <c r="B318" t="s">
        <v>325</v>
      </c>
      <c r="E318" s="4"/>
    </row>
    <row r="319" spans="1:8">
      <c r="A319" s="5" t="s">
        <v>15</v>
      </c>
      <c r="B319" s="5" t="s">
        <v>16</v>
      </c>
      <c r="C319" s="77" t="s">
        <v>17</v>
      </c>
      <c r="D319" s="5" t="s">
        <v>180</v>
      </c>
      <c r="E319" s="78" t="s">
        <v>181</v>
      </c>
      <c r="F319" s="6" t="s">
        <v>20</v>
      </c>
      <c r="G319" s="7" t="s">
        <v>182</v>
      </c>
      <c r="H319" s="6" t="s">
        <v>183</v>
      </c>
    </row>
    <row r="320" spans="1:8">
      <c r="A320" s="13" t="s">
        <v>66</v>
      </c>
      <c r="B320" s="13" t="s">
        <v>93</v>
      </c>
      <c r="C320" s="13">
        <v>8</v>
      </c>
      <c r="D320" s="13" t="s">
        <v>25</v>
      </c>
      <c r="E320" s="12">
        <v>14046.641952</v>
      </c>
      <c r="F320" s="13" t="s">
        <v>323</v>
      </c>
      <c r="G320" s="13">
        <v>8</v>
      </c>
      <c r="H320" s="13" t="s">
        <v>218</v>
      </c>
    </row>
    <row r="321" spans="1:8">
      <c r="A321" s="13" t="s">
        <v>322</v>
      </c>
      <c r="B321" s="13" t="s">
        <v>93</v>
      </c>
      <c r="C321" s="13">
        <v>8</v>
      </c>
      <c r="D321" s="13" t="s">
        <v>25</v>
      </c>
      <c r="E321" s="12">
        <v>6111.3059839999996</v>
      </c>
      <c r="F321" s="13" t="s">
        <v>323</v>
      </c>
      <c r="G321" s="13">
        <v>8</v>
      </c>
      <c r="H321" s="13" t="s">
        <v>218</v>
      </c>
    </row>
    <row r="322" spans="1:8">
      <c r="A322" s="13" t="s">
        <v>320</v>
      </c>
      <c r="B322" s="13" t="s">
        <v>93</v>
      </c>
      <c r="C322" s="13">
        <v>16</v>
      </c>
      <c r="D322" s="13" t="s">
        <v>25</v>
      </c>
      <c r="E322" s="12">
        <v>312786.81205028412</v>
      </c>
      <c r="F322" s="13" t="s">
        <v>321</v>
      </c>
      <c r="G322" s="13">
        <v>3</v>
      </c>
      <c r="H322" s="13" t="s">
        <v>218</v>
      </c>
    </row>
    <row r="323" spans="1:8">
      <c r="A323" s="282" t="s">
        <v>318</v>
      </c>
      <c r="B323" s="285" t="s">
        <v>93</v>
      </c>
      <c r="C323" s="287">
        <v>16</v>
      </c>
      <c r="D323" s="282" t="s">
        <v>25</v>
      </c>
      <c r="E323" s="286">
        <v>58396.800000000003</v>
      </c>
      <c r="F323" s="13" t="s">
        <v>319</v>
      </c>
      <c r="G323" s="13">
        <v>1</v>
      </c>
      <c r="H323" s="13" t="s">
        <v>58</v>
      </c>
    </row>
    <row r="324" spans="1:8">
      <c r="A324" s="282"/>
      <c r="B324" s="285"/>
      <c r="C324" s="287"/>
      <c r="D324" s="282"/>
      <c r="E324" s="286"/>
      <c r="F324" s="13" t="s">
        <v>208</v>
      </c>
      <c r="G324" s="13">
        <v>3</v>
      </c>
      <c r="H324" s="13" t="s">
        <v>27</v>
      </c>
    </row>
    <row r="325" spans="1:8">
      <c r="A325" s="13" t="s">
        <v>110</v>
      </c>
      <c r="B325" s="13" t="s">
        <v>288</v>
      </c>
      <c r="C325" s="13">
        <v>16</v>
      </c>
      <c r="D325" s="13" t="s">
        <v>25</v>
      </c>
      <c r="E325" s="12">
        <v>136761.580048</v>
      </c>
      <c r="F325" s="13" t="s">
        <v>208</v>
      </c>
      <c r="G325" s="13">
        <v>3</v>
      </c>
      <c r="H325" s="13" t="s">
        <v>27</v>
      </c>
    </row>
    <row r="326" spans="1:8">
      <c r="E326" s="4"/>
    </row>
    <row r="327" spans="1:8" ht="15" thickBot="1">
      <c r="B327" s="75" t="s">
        <v>164</v>
      </c>
      <c r="E327" s="4">
        <f>SUM(E320:E326)</f>
        <v>528103.14003428409</v>
      </c>
    </row>
    <row r="328" spans="1:8">
      <c r="B328" s="3"/>
      <c r="E328" s="4"/>
    </row>
    <row r="329" spans="1:8">
      <c r="B329" t="s">
        <v>221</v>
      </c>
      <c r="E329" s="17">
        <v>30365.930551971334</v>
      </c>
    </row>
    <row r="330" spans="1:8">
      <c r="E330" s="17"/>
    </row>
    <row r="331" spans="1:8">
      <c r="B331" t="s">
        <v>326</v>
      </c>
      <c r="E331" s="17">
        <v>2489.4445700000001</v>
      </c>
    </row>
    <row r="332" spans="1:8">
      <c r="E332" s="4"/>
    </row>
    <row r="333" spans="1:8">
      <c r="E333" s="4"/>
    </row>
    <row r="334" spans="1:8">
      <c r="B334" s="3"/>
      <c r="E334" s="4"/>
    </row>
    <row r="335" spans="1:8">
      <c r="B335" s="20" t="s">
        <v>173</v>
      </c>
      <c r="E335" s="4">
        <f>SUM(E329:E334)</f>
        <v>32855.375121971338</v>
      </c>
    </row>
    <row r="336" spans="1:8">
      <c r="B336" s="20"/>
      <c r="E336" s="4"/>
    </row>
    <row r="337" spans="1:8">
      <c r="B337" s="3" t="s">
        <v>174</v>
      </c>
      <c r="E337" s="19">
        <v>149719.82769520459</v>
      </c>
    </row>
    <row r="338" spans="1:8">
      <c r="B338" s="3"/>
      <c r="E338" s="4"/>
    </row>
    <row r="339" spans="1:8">
      <c r="B339" s="20" t="s">
        <v>175</v>
      </c>
      <c r="E339" s="4">
        <f>E337+E335+E327</f>
        <v>710678.34285145998</v>
      </c>
    </row>
    <row r="342" spans="1:8">
      <c r="A342" s="1" t="s">
        <v>176</v>
      </c>
      <c r="B342" t="s">
        <v>327</v>
      </c>
      <c r="E342" s="4"/>
    </row>
    <row r="343" spans="1:8">
      <c r="A343" s="1" t="s">
        <v>178</v>
      </c>
      <c r="B343" t="s">
        <v>328</v>
      </c>
      <c r="E343" s="4"/>
    </row>
    <row r="344" spans="1:8">
      <c r="A344" s="5" t="s">
        <v>15</v>
      </c>
      <c r="B344" s="5" t="s">
        <v>16</v>
      </c>
      <c r="C344" s="77" t="s">
        <v>17</v>
      </c>
      <c r="D344" s="5" t="s">
        <v>180</v>
      </c>
      <c r="E344" s="78" t="s">
        <v>181</v>
      </c>
      <c r="F344" s="6" t="s">
        <v>20</v>
      </c>
      <c r="G344" s="7" t="s">
        <v>182</v>
      </c>
      <c r="H344" s="6" t="s">
        <v>183</v>
      </c>
    </row>
    <row r="345" spans="1:8">
      <c r="A345" s="13" t="s">
        <v>66</v>
      </c>
      <c r="B345" s="13" t="s">
        <v>93</v>
      </c>
      <c r="C345" s="13">
        <v>24</v>
      </c>
      <c r="D345" s="13" t="s">
        <v>25</v>
      </c>
      <c r="E345" s="12">
        <v>42139.925856000002</v>
      </c>
      <c r="F345" s="13" t="s">
        <v>323</v>
      </c>
      <c r="G345" s="13">
        <v>8</v>
      </c>
      <c r="H345" s="13" t="s">
        <v>218</v>
      </c>
    </row>
    <row r="346" spans="1:8">
      <c r="A346" s="13" t="s">
        <v>322</v>
      </c>
      <c r="B346" s="13" t="s">
        <v>93</v>
      </c>
      <c r="C346" s="13">
        <v>24</v>
      </c>
      <c r="D346" s="13" t="s">
        <v>25</v>
      </c>
      <c r="E346" s="12">
        <v>18333.917952</v>
      </c>
      <c r="F346" s="13" t="s">
        <v>323</v>
      </c>
      <c r="G346" s="13">
        <v>8</v>
      </c>
      <c r="H346" s="13" t="s">
        <v>218</v>
      </c>
    </row>
    <row r="347" spans="1:8">
      <c r="A347" s="13" t="s">
        <v>320</v>
      </c>
      <c r="B347" s="13" t="s">
        <v>93</v>
      </c>
      <c r="C347" s="13">
        <v>19</v>
      </c>
      <c r="D347" s="13" t="s">
        <v>25</v>
      </c>
      <c r="E347" s="12">
        <v>371434.33930971241</v>
      </c>
      <c r="F347" s="13" t="s">
        <v>321</v>
      </c>
      <c r="G347" s="13">
        <v>3</v>
      </c>
      <c r="H347" s="13" t="s">
        <v>218</v>
      </c>
    </row>
    <row r="348" spans="1:8">
      <c r="A348" s="282" t="s">
        <v>318</v>
      </c>
      <c r="B348" s="285" t="s">
        <v>93</v>
      </c>
      <c r="C348" s="287">
        <v>24</v>
      </c>
      <c r="D348" s="282" t="s">
        <v>25</v>
      </c>
      <c r="E348" s="286">
        <v>87595.200000000012</v>
      </c>
      <c r="F348" s="13" t="s">
        <v>319</v>
      </c>
      <c r="G348" s="13">
        <v>1</v>
      </c>
      <c r="H348" s="13" t="s">
        <v>58</v>
      </c>
    </row>
    <row r="349" spans="1:8">
      <c r="A349" s="282"/>
      <c r="B349" s="285"/>
      <c r="C349" s="287"/>
      <c r="D349" s="282"/>
      <c r="E349" s="286"/>
      <c r="F349" s="13" t="s">
        <v>208</v>
      </c>
      <c r="G349" s="13">
        <v>3</v>
      </c>
      <c r="H349" s="13" t="s">
        <v>27</v>
      </c>
    </row>
    <row r="350" spans="1:8">
      <c r="A350" s="13" t="s">
        <v>110</v>
      </c>
      <c r="B350" s="13" t="s">
        <v>288</v>
      </c>
      <c r="C350" s="13">
        <v>24</v>
      </c>
      <c r="D350" s="13" t="s">
        <v>25</v>
      </c>
      <c r="E350" s="12">
        <v>205142.37007200002</v>
      </c>
      <c r="F350" s="13" t="s">
        <v>208</v>
      </c>
      <c r="G350" s="13">
        <v>3</v>
      </c>
      <c r="H350" s="13" t="s">
        <v>27</v>
      </c>
    </row>
    <row r="351" spans="1:8">
      <c r="E351" s="4"/>
    </row>
    <row r="352" spans="1:8" ht="15" thickBot="1">
      <c r="B352" s="75" t="s">
        <v>164</v>
      </c>
      <c r="E352" s="4">
        <f>SUM(E345:E351)</f>
        <v>724645.75318971241</v>
      </c>
    </row>
    <row r="353" spans="1:8">
      <c r="B353" s="3"/>
      <c r="E353" s="4"/>
    </row>
    <row r="354" spans="1:8">
      <c r="B354" t="s">
        <v>221</v>
      </c>
      <c r="C354" s="56"/>
      <c r="D354" s="19"/>
      <c r="E354" s="17">
        <v>41667.130808408467</v>
      </c>
      <c r="F354" s="19"/>
    </row>
    <row r="355" spans="1:8">
      <c r="B355" t="s">
        <v>172</v>
      </c>
      <c r="C355" s="56"/>
      <c r="D355" s="19"/>
      <c r="E355" s="17">
        <v>19646.356858652249</v>
      </c>
      <c r="F355" s="19"/>
    </row>
    <row r="356" spans="1:8">
      <c r="B356" t="s">
        <v>329</v>
      </c>
      <c r="D356" s="19"/>
      <c r="E356" s="17">
        <v>921.96996999999999</v>
      </c>
      <c r="F356" s="19"/>
    </row>
    <row r="357" spans="1:8">
      <c r="E357" s="4"/>
    </row>
    <row r="358" spans="1:8">
      <c r="B358" s="3"/>
      <c r="E358" s="4"/>
    </row>
    <row r="359" spans="1:8">
      <c r="B359" s="20" t="s">
        <v>173</v>
      </c>
      <c r="E359" s="4">
        <f>SUM(E354:E358)</f>
        <v>62235.457637060717</v>
      </c>
    </row>
    <row r="360" spans="1:8">
      <c r="B360" s="20"/>
      <c r="E360" s="4"/>
    </row>
    <row r="361" spans="1:8">
      <c r="B361" s="3" t="s">
        <v>174</v>
      </c>
      <c r="E361" s="17">
        <v>168235.2028747641</v>
      </c>
    </row>
    <row r="362" spans="1:8">
      <c r="B362" s="3"/>
      <c r="E362" s="4"/>
    </row>
    <row r="363" spans="1:8">
      <c r="B363" s="20" t="s">
        <v>175</v>
      </c>
      <c r="E363" s="17">
        <f>E352+E359+E361</f>
        <v>955116.41370153718</v>
      </c>
    </row>
    <row r="365" spans="1:8">
      <c r="A365" s="1" t="s">
        <v>176</v>
      </c>
      <c r="B365" t="s">
        <v>330</v>
      </c>
    </row>
    <row r="366" spans="1:8">
      <c r="A366" s="1" t="s">
        <v>178</v>
      </c>
      <c r="B366" t="s">
        <v>331</v>
      </c>
    </row>
    <row r="367" spans="1:8">
      <c r="A367" s="5" t="s">
        <v>15</v>
      </c>
      <c r="B367" s="5" t="s">
        <v>16</v>
      </c>
      <c r="C367" s="77" t="s">
        <v>17</v>
      </c>
      <c r="D367" s="5" t="s">
        <v>180</v>
      </c>
      <c r="E367" s="78" t="s">
        <v>181</v>
      </c>
      <c r="F367" s="6" t="s">
        <v>20</v>
      </c>
      <c r="G367" s="7" t="s">
        <v>182</v>
      </c>
      <c r="H367" s="6" t="s">
        <v>183</v>
      </c>
    </row>
    <row r="368" spans="1:8">
      <c r="A368" s="13" t="s">
        <v>186</v>
      </c>
      <c r="B368" s="13" t="s">
        <v>216</v>
      </c>
      <c r="C368" s="13">
        <v>1</v>
      </c>
      <c r="D368" s="13" t="s">
        <v>25</v>
      </c>
      <c r="E368" s="13">
        <v>1846.9388229999997</v>
      </c>
      <c r="F368" s="13" t="s">
        <v>187</v>
      </c>
      <c r="G368" s="13">
        <v>10</v>
      </c>
      <c r="H368" s="13" t="s">
        <v>80</v>
      </c>
    </row>
    <row r="369" spans="1:8">
      <c r="A369" s="282" t="s">
        <v>188</v>
      </c>
      <c r="B369" s="285" t="s">
        <v>216</v>
      </c>
      <c r="C369" s="287">
        <v>1</v>
      </c>
      <c r="D369" s="285" t="s">
        <v>25</v>
      </c>
      <c r="E369" s="286">
        <v>6941.6367410000003</v>
      </c>
      <c r="F369" s="13" t="s">
        <v>187</v>
      </c>
      <c r="G369" s="13">
        <v>1.7</v>
      </c>
      <c r="H369" s="13" t="s">
        <v>80</v>
      </c>
    </row>
    <row r="370" spans="1:8">
      <c r="A370" s="282"/>
      <c r="B370" s="285"/>
      <c r="C370" s="287"/>
      <c r="D370" s="285"/>
      <c r="E370" s="286"/>
      <c r="F370" s="13" t="s">
        <v>189</v>
      </c>
      <c r="G370" s="13">
        <v>610</v>
      </c>
      <c r="H370" s="13" t="s">
        <v>69</v>
      </c>
    </row>
    <row r="371" spans="1:8">
      <c r="A371" s="13" t="s">
        <v>196</v>
      </c>
      <c r="B371" s="13" t="s">
        <v>216</v>
      </c>
      <c r="C371" s="13">
        <v>1</v>
      </c>
      <c r="D371" s="13" t="s">
        <v>192</v>
      </c>
      <c r="E371" s="13">
        <v>864.16558836592401</v>
      </c>
      <c r="F371" s="13" t="s">
        <v>197</v>
      </c>
      <c r="G371" s="13">
        <v>25</v>
      </c>
      <c r="H371" s="13" t="s">
        <v>69</v>
      </c>
    </row>
    <row r="372" spans="1:8">
      <c r="A372" s="13" t="s">
        <v>228</v>
      </c>
      <c r="B372" s="13" t="s">
        <v>216</v>
      </c>
      <c r="C372" s="13">
        <v>1</v>
      </c>
      <c r="D372" s="13" t="s">
        <v>192</v>
      </c>
      <c r="E372" s="13">
        <v>5873.8717140000008</v>
      </c>
      <c r="F372" s="13" t="s">
        <v>197</v>
      </c>
      <c r="G372" s="13">
        <v>250</v>
      </c>
      <c r="H372" s="13" t="s">
        <v>69</v>
      </c>
    </row>
    <row r="373" spans="1:8">
      <c r="A373" s="13" t="s">
        <v>202</v>
      </c>
      <c r="B373" s="13" t="s">
        <v>216</v>
      </c>
      <c r="C373" s="13">
        <v>1</v>
      </c>
      <c r="D373" s="13" t="s">
        <v>192</v>
      </c>
      <c r="E373" s="13">
        <v>10841.955110999999</v>
      </c>
      <c r="F373" s="13" t="s">
        <v>203</v>
      </c>
      <c r="G373" s="13">
        <v>1</v>
      </c>
      <c r="H373" s="13" t="s">
        <v>204</v>
      </c>
    </row>
    <row r="374" spans="1:8">
      <c r="A374" s="13" t="s">
        <v>219</v>
      </c>
      <c r="B374" s="13" t="s">
        <v>216</v>
      </c>
      <c r="C374" s="13">
        <v>1</v>
      </c>
      <c r="D374" s="13" t="s">
        <v>192</v>
      </c>
      <c r="E374" s="13">
        <v>6373.4198759999999</v>
      </c>
      <c r="F374" s="13" t="s">
        <v>189</v>
      </c>
      <c r="G374" s="13">
        <v>250</v>
      </c>
      <c r="H374" s="13" t="s">
        <v>69</v>
      </c>
    </row>
    <row r="375" spans="1:8">
      <c r="A375" s="13" t="s">
        <v>211</v>
      </c>
      <c r="B375" s="13" t="s">
        <v>235</v>
      </c>
      <c r="C375" s="13">
        <v>1</v>
      </c>
      <c r="D375" s="13" t="s">
        <v>25</v>
      </c>
      <c r="E375" s="13">
        <v>9866.2704837183355</v>
      </c>
      <c r="F375" s="13" t="s">
        <v>212</v>
      </c>
      <c r="G375" s="13">
        <v>609</v>
      </c>
      <c r="H375" s="13" t="s">
        <v>69</v>
      </c>
    </row>
    <row r="376" spans="1:8">
      <c r="A376" s="13" t="s">
        <v>315</v>
      </c>
      <c r="B376" s="13" t="s">
        <v>216</v>
      </c>
      <c r="C376" s="13">
        <v>1</v>
      </c>
      <c r="D376" s="13" t="s">
        <v>192</v>
      </c>
      <c r="E376" s="13">
        <v>864.16558836592401</v>
      </c>
      <c r="F376" s="13" t="s">
        <v>197</v>
      </c>
      <c r="G376" s="13">
        <v>25</v>
      </c>
      <c r="H376" s="13" t="s">
        <v>69</v>
      </c>
    </row>
    <row r="377" spans="1:8">
      <c r="A377" s="282" t="s">
        <v>84</v>
      </c>
      <c r="B377" s="285" t="s">
        <v>235</v>
      </c>
      <c r="C377" s="287">
        <v>1</v>
      </c>
      <c r="D377" s="285" t="s">
        <v>25</v>
      </c>
      <c r="E377" s="286">
        <v>1998.1800000000005</v>
      </c>
      <c r="F377" s="13" t="s">
        <v>187</v>
      </c>
      <c r="G377" s="13">
        <v>1.7</v>
      </c>
      <c r="H377" s="13" t="s">
        <v>80</v>
      </c>
    </row>
    <row r="378" spans="1:8">
      <c r="A378" s="282"/>
      <c r="B378" s="285"/>
      <c r="C378" s="287"/>
      <c r="D378" s="285"/>
      <c r="E378" s="286"/>
      <c r="F378" s="13" t="s">
        <v>189</v>
      </c>
      <c r="G378" s="13">
        <v>400</v>
      </c>
      <c r="H378" s="13" t="s">
        <v>69</v>
      </c>
    </row>
    <row r="379" spans="1:8">
      <c r="A379" s="13" t="s">
        <v>233</v>
      </c>
      <c r="B379" s="13" t="s">
        <v>235</v>
      </c>
      <c r="C379" s="13">
        <v>1</v>
      </c>
      <c r="D379" s="13" t="s">
        <v>25</v>
      </c>
      <c r="E379" s="13">
        <v>783.714697</v>
      </c>
      <c r="F379" s="13" t="s">
        <v>203</v>
      </c>
      <c r="G379" s="13">
        <v>1</v>
      </c>
      <c r="H379" s="13" t="s">
        <v>204</v>
      </c>
    </row>
    <row r="380" spans="1:8">
      <c r="A380" s="13" t="s">
        <v>232</v>
      </c>
      <c r="B380" s="13" t="s">
        <v>235</v>
      </c>
      <c r="C380" s="13">
        <v>1</v>
      </c>
      <c r="D380" s="13" t="s">
        <v>25</v>
      </c>
      <c r="E380" s="13">
        <v>2512.4695190000002</v>
      </c>
      <c r="F380" s="13" t="s">
        <v>203</v>
      </c>
      <c r="G380" s="13">
        <v>1</v>
      </c>
      <c r="H380" s="13" t="s">
        <v>204</v>
      </c>
    </row>
    <row r="381" spans="1:8">
      <c r="A381" s="13" t="s">
        <v>83</v>
      </c>
      <c r="B381" s="13" t="s">
        <v>235</v>
      </c>
      <c r="C381" s="13">
        <v>1</v>
      </c>
      <c r="D381" s="13" t="s">
        <v>25</v>
      </c>
      <c r="E381" s="13">
        <v>1853.2326069999999</v>
      </c>
      <c r="F381" s="13" t="s">
        <v>203</v>
      </c>
      <c r="G381" s="13">
        <v>1</v>
      </c>
      <c r="H381" s="13" t="s">
        <v>204</v>
      </c>
    </row>
    <row r="382" spans="1:8">
      <c r="A382" s="13" t="s">
        <v>234</v>
      </c>
      <c r="B382" s="13" t="s">
        <v>235</v>
      </c>
      <c r="C382" s="13">
        <v>1</v>
      </c>
      <c r="D382" s="13" t="s">
        <v>207</v>
      </c>
      <c r="E382" s="13">
        <v>5481.9710253601825</v>
      </c>
      <c r="F382" s="13" t="s">
        <v>236</v>
      </c>
      <c r="G382" s="13">
        <v>8.6199999999999992</v>
      </c>
      <c r="H382" s="13" t="s">
        <v>38</v>
      </c>
    </row>
    <row r="383" spans="1:8">
      <c r="A383" s="13"/>
      <c r="B383" s="13"/>
      <c r="C383" s="13"/>
      <c r="D383" s="13"/>
      <c r="E383" s="13"/>
      <c r="F383" s="13" t="s">
        <v>237</v>
      </c>
      <c r="G383" s="13">
        <v>30.5</v>
      </c>
      <c r="H383" s="13" t="s">
        <v>80</v>
      </c>
    </row>
    <row r="384" spans="1:8" ht="15" thickBot="1">
      <c r="B384" s="75" t="s">
        <v>164</v>
      </c>
      <c r="E384" s="19">
        <f>SUM(E368:E383)</f>
        <v>56101.991773810369</v>
      </c>
    </row>
    <row r="385" spans="1:5">
      <c r="B385" s="3"/>
    </row>
    <row r="386" spans="1:5">
      <c r="B386" t="s">
        <v>221</v>
      </c>
      <c r="E386" s="19">
        <v>3225.8645269940962</v>
      </c>
    </row>
    <row r="387" spans="1:5">
      <c r="E387" s="19"/>
    </row>
    <row r="388" spans="1:5">
      <c r="B388" t="s">
        <v>172</v>
      </c>
      <c r="E388" s="19">
        <v>6491.3244376230405</v>
      </c>
    </row>
    <row r="391" spans="1:5">
      <c r="B391" s="3"/>
    </row>
    <row r="392" spans="1:5">
      <c r="B392" s="20" t="s">
        <v>173</v>
      </c>
      <c r="E392" s="88">
        <f>SUM(E386:E391)</f>
        <v>9717.1889646171367</v>
      </c>
    </row>
    <row r="393" spans="1:5">
      <c r="B393" s="20"/>
    </row>
    <row r="394" spans="1:5">
      <c r="B394" s="3" t="s">
        <v>174</v>
      </c>
      <c r="E394" s="19">
        <v>32457.87133704498</v>
      </c>
    </row>
    <row r="395" spans="1:5">
      <c r="B395" s="3"/>
    </row>
    <row r="396" spans="1:5">
      <c r="B396" s="20" t="s">
        <v>175</v>
      </c>
      <c r="E396" s="19">
        <f>E394+E392+E384</f>
        <v>98277.052075472486</v>
      </c>
    </row>
    <row r="399" spans="1:5">
      <c r="A399" s="1" t="s">
        <v>176</v>
      </c>
      <c r="B399" t="s">
        <v>332</v>
      </c>
      <c r="E399" s="4"/>
    </row>
    <row r="400" spans="1:5">
      <c r="A400" s="1" t="s">
        <v>178</v>
      </c>
      <c r="B400" t="s">
        <v>333</v>
      </c>
      <c r="E400" s="4"/>
    </row>
    <row r="401" spans="1:8">
      <c r="A401" s="5" t="s">
        <v>15</v>
      </c>
      <c r="B401" s="5" t="s">
        <v>16</v>
      </c>
      <c r="C401" s="77" t="s">
        <v>17</v>
      </c>
      <c r="D401" s="5" t="s">
        <v>180</v>
      </c>
      <c r="E401" s="78" t="s">
        <v>181</v>
      </c>
      <c r="F401" s="6" t="s">
        <v>20</v>
      </c>
      <c r="G401" s="7" t="s">
        <v>182</v>
      </c>
      <c r="H401" s="6" t="s">
        <v>183</v>
      </c>
    </row>
    <row r="402" spans="1:8">
      <c r="A402" s="13" t="s">
        <v>186</v>
      </c>
      <c r="B402" s="13" t="s">
        <v>216</v>
      </c>
      <c r="C402" s="13">
        <v>1</v>
      </c>
      <c r="D402" s="13" t="s">
        <v>25</v>
      </c>
      <c r="E402" s="12">
        <v>1846.9388229999997</v>
      </c>
      <c r="F402" s="13" t="s">
        <v>187</v>
      </c>
      <c r="G402" s="13">
        <v>10</v>
      </c>
      <c r="H402" s="13" t="s">
        <v>80</v>
      </c>
    </row>
    <row r="403" spans="1:8">
      <c r="A403" s="282" t="s">
        <v>188</v>
      </c>
      <c r="B403" s="285" t="s">
        <v>216</v>
      </c>
      <c r="C403" s="287">
        <v>1</v>
      </c>
      <c r="D403" s="285" t="s">
        <v>25</v>
      </c>
      <c r="E403" s="286">
        <v>6941.6367410000003</v>
      </c>
      <c r="F403" s="13" t="s">
        <v>187</v>
      </c>
      <c r="G403" s="13">
        <v>1.7</v>
      </c>
      <c r="H403" s="13" t="s">
        <v>80</v>
      </c>
    </row>
    <row r="404" spans="1:8">
      <c r="A404" s="282"/>
      <c r="B404" s="285"/>
      <c r="C404" s="287"/>
      <c r="D404" s="285"/>
      <c r="E404" s="286"/>
      <c r="F404" s="13" t="s">
        <v>189</v>
      </c>
      <c r="G404" s="13">
        <v>610</v>
      </c>
      <c r="H404" s="13" t="s">
        <v>69</v>
      </c>
    </row>
    <row r="405" spans="1:8">
      <c r="A405" s="13" t="s">
        <v>196</v>
      </c>
      <c r="B405" s="13" t="s">
        <v>216</v>
      </c>
      <c r="C405" s="13">
        <v>1</v>
      </c>
      <c r="D405" s="13" t="s">
        <v>192</v>
      </c>
      <c r="E405" s="12">
        <v>864.16558836592401</v>
      </c>
      <c r="F405" s="13" t="s">
        <v>197</v>
      </c>
      <c r="G405" s="13">
        <v>25</v>
      </c>
      <c r="H405" s="13" t="s">
        <v>69</v>
      </c>
    </row>
    <row r="406" spans="1:8">
      <c r="A406" s="13" t="s">
        <v>228</v>
      </c>
      <c r="B406" s="13" t="s">
        <v>216</v>
      </c>
      <c r="C406" s="13">
        <v>1</v>
      </c>
      <c r="D406" s="13" t="s">
        <v>192</v>
      </c>
      <c r="E406" s="12">
        <v>5873.8717140000008</v>
      </c>
      <c r="F406" s="13" t="s">
        <v>197</v>
      </c>
      <c r="G406" s="13">
        <v>250</v>
      </c>
      <c r="H406" s="13" t="s">
        <v>69</v>
      </c>
    </row>
    <row r="407" spans="1:8">
      <c r="A407" s="13" t="s">
        <v>202</v>
      </c>
      <c r="B407" s="13" t="s">
        <v>216</v>
      </c>
      <c r="C407" s="13">
        <v>1</v>
      </c>
      <c r="D407" s="13" t="s">
        <v>192</v>
      </c>
      <c r="E407" s="12">
        <v>10841.955110999999</v>
      </c>
      <c r="F407" s="13" t="s">
        <v>203</v>
      </c>
      <c r="G407" s="13">
        <v>1</v>
      </c>
      <c r="H407" s="13" t="s">
        <v>204</v>
      </c>
    </row>
    <row r="408" spans="1:8">
      <c r="A408" s="13" t="s">
        <v>219</v>
      </c>
      <c r="B408" s="13" t="s">
        <v>216</v>
      </c>
      <c r="C408" s="13">
        <v>1</v>
      </c>
      <c r="D408" s="13" t="s">
        <v>192</v>
      </c>
      <c r="E408" s="12">
        <v>6373.4198759999999</v>
      </c>
      <c r="F408" s="13" t="s">
        <v>189</v>
      </c>
      <c r="G408" s="13">
        <v>250</v>
      </c>
      <c r="H408" s="13" t="s">
        <v>69</v>
      </c>
    </row>
    <row r="409" spans="1:8">
      <c r="A409" s="13" t="s">
        <v>211</v>
      </c>
      <c r="B409" s="13" t="s">
        <v>235</v>
      </c>
      <c r="C409" s="13">
        <v>1</v>
      </c>
      <c r="D409" s="13" t="s">
        <v>25</v>
      </c>
      <c r="E409" s="12">
        <v>9866.2704837183355</v>
      </c>
      <c r="F409" s="13" t="s">
        <v>212</v>
      </c>
      <c r="G409" s="13">
        <v>609</v>
      </c>
      <c r="H409" s="13" t="s">
        <v>69</v>
      </c>
    </row>
    <row r="410" spans="1:8">
      <c r="A410" s="13" t="s">
        <v>315</v>
      </c>
      <c r="B410" s="13" t="s">
        <v>216</v>
      </c>
      <c r="C410" s="13">
        <v>1</v>
      </c>
      <c r="D410" s="13" t="s">
        <v>192</v>
      </c>
      <c r="E410" s="12">
        <v>864.16558836592401</v>
      </c>
      <c r="F410" s="13" t="s">
        <v>197</v>
      </c>
      <c r="G410" s="13">
        <v>25</v>
      </c>
      <c r="H410" s="13" t="s">
        <v>69</v>
      </c>
    </row>
    <row r="411" spans="1:8">
      <c r="A411" s="282" t="s">
        <v>84</v>
      </c>
      <c r="B411" s="285" t="s">
        <v>235</v>
      </c>
      <c r="C411" s="287">
        <v>1</v>
      </c>
      <c r="D411" s="285" t="s">
        <v>25</v>
      </c>
      <c r="E411" s="286">
        <v>1998.1800000000005</v>
      </c>
      <c r="F411" s="13" t="s">
        <v>187</v>
      </c>
      <c r="G411" s="13">
        <v>1.7</v>
      </c>
      <c r="H411" s="13" t="s">
        <v>80</v>
      </c>
    </row>
    <row r="412" spans="1:8">
      <c r="A412" s="282"/>
      <c r="B412" s="285"/>
      <c r="C412" s="287"/>
      <c r="D412" s="285"/>
      <c r="E412" s="286"/>
      <c r="F412" s="13" t="s">
        <v>189</v>
      </c>
      <c r="G412" s="13">
        <v>400</v>
      </c>
      <c r="H412" s="13" t="s">
        <v>69</v>
      </c>
    </row>
    <row r="413" spans="1:8">
      <c r="A413" s="13" t="s">
        <v>233</v>
      </c>
      <c r="B413" s="13" t="s">
        <v>235</v>
      </c>
      <c r="C413" s="13">
        <v>1</v>
      </c>
      <c r="D413" s="13" t="s">
        <v>25</v>
      </c>
      <c r="E413" s="12">
        <v>783.714697</v>
      </c>
      <c r="F413" s="13" t="s">
        <v>203</v>
      </c>
      <c r="G413" s="13">
        <v>1</v>
      </c>
      <c r="H413" s="13" t="s">
        <v>204</v>
      </c>
    </row>
    <row r="414" spans="1:8">
      <c r="A414" s="13" t="s">
        <v>232</v>
      </c>
      <c r="B414" s="13" t="s">
        <v>235</v>
      </c>
      <c r="C414" s="13">
        <v>1</v>
      </c>
      <c r="D414" s="13" t="s">
        <v>25</v>
      </c>
      <c r="E414" s="12">
        <v>2512.4695190000002</v>
      </c>
      <c r="F414" s="13" t="s">
        <v>203</v>
      </c>
      <c r="G414" s="13">
        <v>1</v>
      </c>
      <c r="H414" s="13" t="s">
        <v>204</v>
      </c>
    </row>
    <row r="415" spans="1:8">
      <c r="A415" s="13" t="s">
        <v>83</v>
      </c>
      <c r="B415" s="13" t="s">
        <v>235</v>
      </c>
      <c r="C415" s="13">
        <v>1</v>
      </c>
      <c r="D415" s="13" t="s">
        <v>25</v>
      </c>
      <c r="E415" s="12">
        <v>1853.2326069999999</v>
      </c>
      <c r="F415" s="13" t="s">
        <v>203</v>
      </c>
      <c r="G415" s="13">
        <v>1</v>
      </c>
      <c r="H415" s="13" t="s">
        <v>204</v>
      </c>
    </row>
    <row r="416" spans="1:8">
      <c r="A416" s="13" t="s">
        <v>334</v>
      </c>
      <c r="B416" s="13" t="s">
        <v>124</v>
      </c>
      <c r="C416" s="13">
        <v>1</v>
      </c>
      <c r="D416" s="13" t="s">
        <v>25</v>
      </c>
      <c r="E416" s="12">
        <v>78281.151239999992</v>
      </c>
      <c r="F416" s="13" t="s">
        <v>284</v>
      </c>
      <c r="G416" s="13">
        <v>11.5</v>
      </c>
      <c r="H416" s="13" t="s">
        <v>58</v>
      </c>
    </row>
    <row r="417" spans="2:5">
      <c r="E417" s="4"/>
    </row>
    <row r="418" spans="2:5" ht="15" thickBot="1">
      <c r="B418" s="75" t="s">
        <v>164</v>
      </c>
      <c r="E418" s="4">
        <f>SUM(E402:E417)</f>
        <v>128901.17198845018</v>
      </c>
    </row>
    <row r="419" spans="2:5">
      <c r="B419" s="3"/>
      <c r="E419" s="4"/>
    </row>
    <row r="420" spans="2:5">
      <c r="B420" t="s">
        <v>221</v>
      </c>
      <c r="E420" s="17">
        <v>7411.8173893358853</v>
      </c>
    </row>
    <row r="421" spans="2:5">
      <c r="E421" s="17"/>
    </row>
    <row r="422" spans="2:5">
      <c r="B422" t="s">
        <v>172</v>
      </c>
      <c r="E422" s="17">
        <v>9290.6133500947944</v>
      </c>
    </row>
    <row r="423" spans="2:5">
      <c r="E423" s="4"/>
    </row>
    <row r="424" spans="2:5">
      <c r="E424" s="4"/>
    </row>
    <row r="425" spans="2:5">
      <c r="B425" s="3"/>
      <c r="E425" s="4"/>
    </row>
    <row r="426" spans="2:5">
      <c r="B426" s="20" t="s">
        <v>173</v>
      </c>
      <c r="E426" s="4">
        <f>SUM(E420:E425)</f>
        <v>16702.430739430682</v>
      </c>
    </row>
    <row r="427" spans="2:5">
      <c r="B427" s="20"/>
      <c r="E427" s="4"/>
    </row>
    <row r="428" spans="2:5">
      <c r="B428" s="3" t="s">
        <v>174</v>
      </c>
      <c r="E428" s="19">
        <v>69337.410547592299</v>
      </c>
    </row>
    <row r="429" spans="2:5">
      <c r="B429" s="3"/>
      <c r="E429" s="4"/>
    </row>
    <row r="430" spans="2:5">
      <c r="B430" s="20" t="s">
        <v>175</v>
      </c>
      <c r="E430" s="4">
        <f>E428+E426+E418</f>
        <v>214941.01327547315</v>
      </c>
    </row>
    <row r="433" spans="1:8">
      <c r="A433" s="1" t="s">
        <v>176</v>
      </c>
      <c r="B433" t="s">
        <v>335</v>
      </c>
      <c r="E433" s="2"/>
    </row>
    <row r="434" spans="1:8">
      <c r="A434" s="1" t="s">
        <v>178</v>
      </c>
      <c r="B434" t="s">
        <v>336</v>
      </c>
      <c r="E434" s="2"/>
    </row>
    <row r="435" spans="1:8">
      <c r="E435" s="2"/>
    </row>
    <row r="436" spans="1:8">
      <c r="A436" s="5" t="s">
        <v>15</v>
      </c>
      <c r="B436" s="5" t="s">
        <v>16</v>
      </c>
      <c r="C436" s="77" t="s">
        <v>17</v>
      </c>
      <c r="D436" s="5" t="s">
        <v>180</v>
      </c>
      <c r="E436" s="21" t="s">
        <v>181</v>
      </c>
      <c r="F436" s="6" t="s">
        <v>20</v>
      </c>
      <c r="G436" s="7" t="s">
        <v>182</v>
      </c>
      <c r="H436" s="6" t="s">
        <v>183</v>
      </c>
    </row>
    <row r="437" spans="1:8">
      <c r="A437" s="288" t="s">
        <v>337</v>
      </c>
      <c r="B437" s="288" t="s">
        <v>124</v>
      </c>
      <c r="C437" s="288">
        <v>2</v>
      </c>
      <c r="D437" s="288" t="s">
        <v>207</v>
      </c>
      <c r="E437" s="290">
        <v>16081.864473088111</v>
      </c>
      <c r="F437" s="13" t="s">
        <v>338</v>
      </c>
      <c r="G437" s="13">
        <v>20.21</v>
      </c>
      <c r="H437" s="13" t="s">
        <v>38</v>
      </c>
    </row>
    <row r="438" spans="1:8">
      <c r="A438" s="289"/>
      <c r="B438" s="289"/>
      <c r="C438" s="289"/>
      <c r="D438" s="289"/>
      <c r="E438" s="290"/>
      <c r="F438" s="13" t="s">
        <v>339</v>
      </c>
      <c r="G438" s="13">
        <v>16</v>
      </c>
      <c r="H438" s="13" t="s">
        <v>38</v>
      </c>
    </row>
    <row r="439" spans="1:8">
      <c r="E439" s="2"/>
    </row>
    <row r="440" spans="1:8" ht="15" thickBot="1">
      <c r="B440" s="75" t="s">
        <v>164</v>
      </c>
      <c r="E440" s="17"/>
    </row>
    <row r="441" spans="1:8">
      <c r="B441" s="3"/>
      <c r="E441" s="17"/>
    </row>
    <row r="442" spans="1:8">
      <c r="B442" t="s">
        <v>221</v>
      </c>
      <c r="E442" s="17"/>
    </row>
    <row r="443" spans="1:8">
      <c r="E443" s="17"/>
    </row>
    <row r="444" spans="1:8">
      <c r="B444" t="s">
        <v>172</v>
      </c>
      <c r="E444" s="17"/>
    </row>
    <row r="445" spans="1:8">
      <c r="E445" s="17"/>
    </row>
    <row r="446" spans="1:8">
      <c r="E446" s="17"/>
    </row>
    <row r="447" spans="1:8">
      <c r="B447" s="3"/>
      <c r="E447" s="17"/>
    </row>
    <row r="448" spans="1:8">
      <c r="B448" s="20" t="s">
        <v>173</v>
      </c>
      <c r="E448" s="17"/>
    </row>
    <row r="449" spans="1:8">
      <c r="B449" s="20"/>
      <c r="E449" s="17"/>
    </row>
    <row r="450" spans="1:8">
      <c r="B450" s="3" t="s">
        <v>174</v>
      </c>
      <c r="E450" s="19">
        <v>8437.8668372060802</v>
      </c>
    </row>
    <row r="451" spans="1:8">
      <c r="B451" s="3"/>
      <c r="E451" s="17"/>
    </row>
    <row r="452" spans="1:8">
      <c r="B452" s="20" t="s">
        <v>175</v>
      </c>
      <c r="E452" s="17">
        <f>E450+E437</f>
        <v>24519.731310294192</v>
      </c>
    </row>
    <row r="454" spans="1:8">
      <c r="A454" s="1" t="s">
        <v>176</v>
      </c>
      <c r="B454" t="s">
        <v>340</v>
      </c>
      <c r="E454" s="4"/>
    </row>
    <row r="455" spans="1:8">
      <c r="A455" s="1" t="s">
        <v>178</v>
      </c>
      <c r="B455" t="s">
        <v>341</v>
      </c>
      <c r="E455" s="4"/>
    </row>
    <row r="456" spans="1:8">
      <c r="A456" s="5" t="s">
        <v>15</v>
      </c>
      <c r="B456" s="5" t="s">
        <v>16</v>
      </c>
      <c r="C456" s="77" t="s">
        <v>17</v>
      </c>
      <c r="D456" s="5" t="s">
        <v>180</v>
      </c>
      <c r="E456" s="78" t="s">
        <v>181</v>
      </c>
      <c r="F456" s="6" t="s">
        <v>20</v>
      </c>
      <c r="G456" s="7" t="s">
        <v>182</v>
      </c>
      <c r="H456" s="6" t="s">
        <v>183</v>
      </c>
    </row>
    <row r="457" spans="1:8">
      <c r="A457" s="13" t="s">
        <v>157</v>
      </c>
      <c r="B457" s="13" t="s">
        <v>258</v>
      </c>
      <c r="C457" s="13">
        <v>1</v>
      </c>
      <c r="D457" s="13" t="s">
        <v>25</v>
      </c>
      <c r="E457" s="12">
        <v>30800.128840259033</v>
      </c>
      <c r="F457" s="13" t="s">
        <v>185</v>
      </c>
      <c r="G457" s="13">
        <v>11.5</v>
      </c>
      <c r="H457" s="13" t="s">
        <v>58</v>
      </c>
    </row>
    <row r="458" spans="1:8">
      <c r="A458" s="13" t="s">
        <v>117</v>
      </c>
      <c r="B458" s="13" t="s">
        <v>259</v>
      </c>
      <c r="C458" s="13">
        <v>1</v>
      </c>
      <c r="D458" s="13" t="s">
        <v>25</v>
      </c>
      <c r="E458" s="12">
        <v>3920.4395019999997</v>
      </c>
      <c r="F458" s="13" t="s">
        <v>86</v>
      </c>
      <c r="G458" s="13">
        <v>1</v>
      </c>
      <c r="H458" s="13" t="s">
        <v>58</v>
      </c>
    </row>
    <row r="459" spans="1:8">
      <c r="A459" s="13" t="s">
        <v>260</v>
      </c>
      <c r="B459" s="13" t="s">
        <v>261</v>
      </c>
      <c r="C459" s="13">
        <v>1</v>
      </c>
      <c r="D459" s="13" t="s">
        <v>25</v>
      </c>
      <c r="E459" s="12">
        <v>34219.487875582796</v>
      </c>
      <c r="F459" s="13" t="s">
        <v>342</v>
      </c>
      <c r="G459" s="13">
        <v>11.2</v>
      </c>
      <c r="H459" s="13" t="s">
        <v>58</v>
      </c>
    </row>
    <row r="460" spans="1:8">
      <c r="A460" s="282" t="s">
        <v>188</v>
      </c>
      <c r="B460" s="285" t="s">
        <v>216</v>
      </c>
      <c r="C460" s="287">
        <v>1</v>
      </c>
      <c r="D460" s="285" t="s">
        <v>25</v>
      </c>
      <c r="E460" s="286">
        <v>20474.935740000004</v>
      </c>
      <c r="F460" s="13" t="s">
        <v>187</v>
      </c>
      <c r="G460" s="13">
        <v>2</v>
      </c>
      <c r="H460" s="13" t="s">
        <v>58</v>
      </c>
    </row>
    <row r="461" spans="1:8">
      <c r="A461" s="282"/>
      <c r="B461" s="285"/>
      <c r="C461" s="287"/>
      <c r="D461" s="285"/>
      <c r="E461" s="286"/>
      <c r="F461" s="13" t="s">
        <v>189</v>
      </c>
      <c r="G461" s="13">
        <v>915</v>
      </c>
      <c r="H461" s="13" t="s">
        <v>69</v>
      </c>
    </row>
    <row r="462" spans="1:8">
      <c r="A462" s="282" t="s">
        <v>190</v>
      </c>
      <c r="B462" s="285" t="s">
        <v>262</v>
      </c>
      <c r="C462" s="287"/>
      <c r="D462" s="285" t="s">
        <v>192</v>
      </c>
      <c r="E462" s="286">
        <v>5877.0000000000018</v>
      </c>
      <c r="F462" s="13" t="s">
        <v>187</v>
      </c>
      <c r="G462" s="13">
        <v>5</v>
      </c>
      <c r="H462" s="13" t="s">
        <v>58</v>
      </c>
    </row>
    <row r="463" spans="1:8">
      <c r="A463" s="282"/>
      <c r="B463" s="285"/>
      <c r="C463" s="287"/>
      <c r="D463" s="285"/>
      <c r="E463" s="286"/>
      <c r="F463" s="13" t="s">
        <v>189</v>
      </c>
      <c r="G463" s="13">
        <v>203</v>
      </c>
      <c r="H463" s="13" t="s">
        <v>69</v>
      </c>
    </row>
    <row r="464" spans="1:8">
      <c r="A464" s="13" t="s">
        <v>198</v>
      </c>
      <c r="B464" s="13" t="s">
        <v>263</v>
      </c>
      <c r="C464" s="13"/>
      <c r="D464" s="13" t="s">
        <v>192</v>
      </c>
      <c r="E464" s="12">
        <v>864.16558836592401</v>
      </c>
      <c r="F464" s="13" t="s">
        <v>197</v>
      </c>
      <c r="G464" s="13">
        <v>25</v>
      </c>
      <c r="H464" s="13" t="s">
        <v>69</v>
      </c>
    </row>
    <row r="465" spans="1:8">
      <c r="A465" s="13" t="s">
        <v>343</v>
      </c>
      <c r="B465" s="13" t="s">
        <v>343</v>
      </c>
      <c r="C465" s="13"/>
      <c r="D465" s="13" t="s">
        <v>192</v>
      </c>
      <c r="E465" s="12">
        <v>5873.8717140000008</v>
      </c>
      <c r="F465" s="13" t="s">
        <v>197</v>
      </c>
      <c r="G465" s="13">
        <v>250</v>
      </c>
      <c r="H465" s="13" t="s">
        <v>69</v>
      </c>
    </row>
    <row r="466" spans="1:8">
      <c r="A466" s="13" t="s">
        <v>202</v>
      </c>
      <c r="B466" s="13" t="s">
        <v>258</v>
      </c>
      <c r="C466" s="13">
        <v>1</v>
      </c>
      <c r="D466" s="13" t="s">
        <v>192</v>
      </c>
      <c r="E466" s="12">
        <v>10841.955110999999</v>
      </c>
      <c r="F466" s="13" t="s">
        <v>203</v>
      </c>
      <c r="G466" s="13">
        <v>1</v>
      </c>
      <c r="H466" s="13" t="s">
        <v>204</v>
      </c>
    </row>
    <row r="467" spans="1:8">
      <c r="A467" s="13" t="s">
        <v>200</v>
      </c>
      <c r="B467" s="13" t="s">
        <v>265</v>
      </c>
      <c r="C467" s="13"/>
      <c r="D467" s="13" t="s">
        <v>192</v>
      </c>
      <c r="E467" s="12">
        <v>8130.7177630000006</v>
      </c>
      <c r="F467" s="13" t="s">
        <v>197</v>
      </c>
      <c r="G467" s="13">
        <v>250</v>
      </c>
      <c r="H467" s="13" t="s">
        <v>69</v>
      </c>
    </row>
    <row r="468" spans="1:8">
      <c r="A468" s="13" t="s">
        <v>83</v>
      </c>
      <c r="B468" s="13" t="s">
        <v>216</v>
      </c>
      <c r="C468" s="13">
        <v>1</v>
      </c>
      <c r="D468" s="13" t="s">
        <v>192</v>
      </c>
      <c r="E468" s="12">
        <v>2930.417692</v>
      </c>
      <c r="F468" s="13" t="s">
        <v>203</v>
      </c>
      <c r="G468" s="13">
        <v>1</v>
      </c>
      <c r="H468" s="13" t="s">
        <v>204</v>
      </c>
    </row>
    <row r="469" spans="1:8">
      <c r="A469" s="13" t="s">
        <v>266</v>
      </c>
      <c r="B469" s="13" t="s">
        <v>267</v>
      </c>
      <c r="C469" s="13"/>
      <c r="D469" s="13" t="s">
        <v>192</v>
      </c>
      <c r="E469" s="12">
        <v>2930.417692</v>
      </c>
      <c r="F469" s="13" t="s">
        <v>203</v>
      </c>
      <c r="G469" s="13">
        <v>1</v>
      </c>
      <c r="H469" s="13" t="s">
        <v>204</v>
      </c>
    </row>
    <row r="470" spans="1:8">
      <c r="A470" s="13" t="s">
        <v>250</v>
      </c>
      <c r="B470" s="13" t="s">
        <v>216</v>
      </c>
      <c r="C470" s="13">
        <v>1</v>
      </c>
      <c r="D470" s="13" t="s">
        <v>192</v>
      </c>
      <c r="E470" s="12">
        <v>1045.5518179999999</v>
      </c>
      <c r="F470" s="13" t="s">
        <v>203</v>
      </c>
      <c r="G470" s="13">
        <v>1</v>
      </c>
      <c r="H470" s="13" t="s">
        <v>204</v>
      </c>
    </row>
    <row r="471" spans="1:8">
      <c r="A471" s="13" t="s">
        <v>268</v>
      </c>
      <c r="B471" s="13" t="s">
        <v>269</v>
      </c>
      <c r="C471" s="13"/>
      <c r="D471" s="13" t="s">
        <v>192</v>
      </c>
      <c r="E471" s="12">
        <v>3545.9243810000003</v>
      </c>
      <c r="F471" s="13" t="s">
        <v>189</v>
      </c>
      <c r="G471" s="13">
        <v>150</v>
      </c>
      <c r="H471" s="13" t="s">
        <v>69</v>
      </c>
    </row>
    <row r="472" spans="1:8">
      <c r="A472" s="13" t="s">
        <v>270</v>
      </c>
      <c r="B472" s="13" t="s">
        <v>271</v>
      </c>
      <c r="C472" s="13"/>
      <c r="D472" s="13" t="s">
        <v>192</v>
      </c>
      <c r="E472" s="12">
        <v>2479.2043749999998</v>
      </c>
      <c r="F472" s="13" t="s">
        <v>203</v>
      </c>
      <c r="G472" s="13">
        <v>1</v>
      </c>
      <c r="H472" s="13" t="s">
        <v>204</v>
      </c>
    </row>
    <row r="473" spans="1:8">
      <c r="A473" s="13" t="s">
        <v>233</v>
      </c>
      <c r="B473" s="13" t="s">
        <v>259</v>
      </c>
      <c r="C473" s="13">
        <v>1</v>
      </c>
      <c r="D473" s="13" t="s">
        <v>192</v>
      </c>
      <c r="E473" s="12">
        <v>1473.82</v>
      </c>
      <c r="F473" s="13" t="s">
        <v>203</v>
      </c>
      <c r="G473" s="13">
        <v>1</v>
      </c>
      <c r="H473" s="13" t="s">
        <v>204</v>
      </c>
    </row>
    <row r="474" spans="1:8">
      <c r="A474" s="13" t="s">
        <v>211</v>
      </c>
      <c r="B474" s="13" t="s">
        <v>259</v>
      </c>
      <c r="C474" s="13">
        <v>1</v>
      </c>
      <c r="D474" s="13" t="s">
        <v>192</v>
      </c>
      <c r="E474" s="12">
        <v>12273.132961133719</v>
      </c>
      <c r="F474" s="13" t="s">
        <v>212</v>
      </c>
      <c r="G474" s="13">
        <v>1000</v>
      </c>
      <c r="H474" s="13" t="s">
        <v>69</v>
      </c>
    </row>
    <row r="475" spans="1:8">
      <c r="E475" s="4"/>
    </row>
    <row r="476" spans="1:8" ht="15" thickBot="1">
      <c r="B476" s="75" t="s">
        <v>164</v>
      </c>
      <c r="E476" s="4">
        <f>SUM(E457:E475)</f>
        <v>147681.1710533415</v>
      </c>
    </row>
    <row r="477" spans="1:8">
      <c r="B477" s="3"/>
      <c r="E477" s="4"/>
    </row>
    <row r="478" spans="1:8">
      <c r="B478" t="s">
        <v>172</v>
      </c>
      <c r="E478" s="17">
        <v>9616.9634373371791</v>
      </c>
    </row>
    <row r="479" spans="1:8">
      <c r="B479" s="3"/>
      <c r="E479" s="4"/>
    </row>
    <row r="480" spans="1:8">
      <c r="B480" s="3"/>
      <c r="E480" s="4"/>
    </row>
    <row r="481" spans="1:8">
      <c r="B481" s="20" t="s">
        <v>173</v>
      </c>
      <c r="E481" s="4"/>
    </row>
    <row r="482" spans="1:8">
      <c r="B482" s="20"/>
      <c r="E482" s="4"/>
    </row>
    <row r="483" spans="1:8">
      <c r="B483" s="3" t="s">
        <v>174</v>
      </c>
      <c r="E483" s="19">
        <v>74652.233496867397</v>
      </c>
    </row>
    <row r="484" spans="1:8">
      <c r="B484" s="3"/>
      <c r="E484" s="4"/>
    </row>
    <row r="485" spans="1:8">
      <c r="B485" s="20" t="s">
        <v>175</v>
      </c>
      <c r="E485" s="4">
        <f>E483+E478+E476</f>
        <v>231950.36798754608</v>
      </c>
    </row>
    <row r="488" spans="1:8">
      <c r="A488" s="1" t="s">
        <v>176</v>
      </c>
      <c r="B488" t="s">
        <v>344</v>
      </c>
      <c r="E488" s="4"/>
    </row>
    <row r="489" spans="1:8">
      <c r="A489" s="1" t="s">
        <v>178</v>
      </c>
      <c r="B489" t="s">
        <v>345</v>
      </c>
      <c r="E489" s="4"/>
    </row>
    <row r="490" spans="1:8">
      <c r="A490" s="5" t="s">
        <v>15</v>
      </c>
      <c r="B490" s="5" t="s">
        <v>16</v>
      </c>
      <c r="C490" s="77" t="s">
        <v>17</v>
      </c>
      <c r="D490" s="5" t="s">
        <v>180</v>
      </c>
      <c r="E490" s="78" t="s">
        <v>181</v>
      </c>
      <c r="F490" s="6" t="s">
        <v>20</v>
      </c>
      <c r="G490" s="7" t="s">
        <v>182</v>
      </c>
      <c r="H490" s="6" t="s">
        <v>183</v>
      </c>
    </row>
    <row r="491" spans="1:8">
      <c r="A491" t="s">
        <v>157</v>
      </c>
      <c r="B491" t="s">
        <v>258</v>
      </c>
      <c r="C491">
        <v>1</v>
      </c>
      <c r="D491" t="s">
        <v>25</v>
      </c>
      <c r="E491" s="4">
        <v>30800.128840259033</v>
      </c>
      <c r="F491" s="13" t="s">
        <v>185</v>
      </c>
      <c r="G491" s="13">
        <v>11.5</v>
      </c>
      <c r="H491" s="13" t="s">
        <v>58</v>
      </c>
    </row>
    <row r="492" spans="1:8">
      <c r="A492" t="s">
        <v>117</v>
      </c>
      <c r="B492" t="s">
        <v>259</v>
      </c>
      <c r="C492">
        <v>1</v>
      </c>
      <c r="D492" t="s">
        <v>25</v>
      </c>
      <c r="E492" s="4">
        <v>3920.4395019999997</v>
      </c>
      <c r="F492" s="13" t="s">
        <v>86</v>
      </c>
      <c r="G492" s="13">
        <v>1</v>
      </c>
      <c r="H492" s="13" t="s">
        <v>58</v>
      </c>
    </row>
    <row r="493" spans="1:8">
      <c r="A493" t="s">
        <v>260</v>
      </c>
      <c r="B493" t="s">
        <v>261</v>
      </c>
      <c r="C493">
        <v>1</v>
      </c>
      <c r="D493" t="s">
        <v>25</v>
      </c>
      <c r="E493" s="4">
        <v>34219.487875582796</v>
      </c>
      <c r="F493" s="13" t="s">
        <v>342</v>
      </c>
      <c r="G493" s="13">
        <v>11.2</v>
      </c>
      <c r="H493" s="13" t="s">
        <v>58</v>
      </c>
    </row>
    <row r="494" spans="1:8">
      <c r="A494" t="s">
        <v>188</v>
      </c>
      <c r="B494" t="s">
        <v>216</v>
      </c>
      <c r="C494">
        <v>1</v>
      </c>
      <c r="D494" t="s">
        <v>25</v>
      </c>
      <c r="E494" s="4">
        <v>20474.935740000004</v>
      </c>
      <c r="F494" s="13" t="s">
        <v>187</v>
      </c>
      <c r="G494" s="13">
        <v>2</v>
      </c>
      <c r="H494" s="13" t="s">
        <v>58</v>
      </c>
    </row>
    <row r="495" spans="1:8">
      <c r="E495" s="4"/>
      <c r="F495" s="13" t="s">
        <v>189</v>
      </c>
      <c r="G495" s="13">
        <v>915</v>
      </c>
      <c r="H495" s="13" t="s">
        <v>69</v>
      </c>
    </row>
    <row r="496" spans="1:8">
      <c r="A496" t="s">
        <v>190</v>
      </c>
      <c r="B496" t="s">
        <v>262</v>
      </c>
      <c r="D496" t="s">
        <v>192</v>
      </c>
      <c r="E496" s="4">
        <v>5877.0000000000018</v>
      </c>
      <c r="F496" s="13" t="s">
        <v>187</v>
      </c>
      <c r="G496" s="13">
        <v>5</v>
      </c>
      <c r="H496" s="13" t="s">
        <v>58</v>
      </c>
    </row>
    <row r="497" spans="1:8">
      <c r="E497" s="4"/>
      <c r="F497" s="13" t="s">
        <v>189</v>
      </c>
      <c r="G497" s="13">
        <v>203</v>
      </c>
      <c r="H497" s="13" t="s">
        <v>69</v>
      </c>
    </row>
    <row r="498" spans="1:8">
      <c r="A498" t="s">
        <v>198</v>
      </c>
      <c r="B498" t="s">
        <v>263</v>
      </c>
      <c r="D498" t="s">
        <v>192</v>
      </c>
      <c r="E498" s="4">
        <v>864.16558836592401</v>
      </c>
      <c r="F498" s="13" t="s">
        <v>197</v>
      </c>
      <c r="G498" s="13">
        <v>25</v>
      </c>
      <c r="H498" s="13" t="s">
        <v>69</v>
      </c>
    </row>
    <row r="499" spans="1:8">
      <c r="A499" t="s">
        <v>343</v>
      </c>
      <c r="B499" t="s">
        <v>343</v>
      </c>
      <c r="D499" t="s">
        <v>192</v>
      </c>
      <c r="E499" s="4">
        <v>5873.8717140000008</v>
      </c>
      <c r="F499" s="13" t="s">
        <v>197</v>
      </c>
      <c r="G499" s="13">
        <v>250</v>
      </c>
      <c r="H499" s="13" t="s">
        <v>69</v>
      </c>
    </row>
    <row r="500" spans="1:8">
      <c r="A500" t="s">
        <v>202</v>
      </c>
      <c r="B500" t="s">
        <v>258</v>
      </c>
      <c r="C500">
        <v>1</v>
      </c>
      <c r="D500" t="s">
        <v>192</v>
      </c>
      <c r="E500" s="4">
        <v>10841.955110999999</v>
      </c>
      <c r="F500" s="13" t="s">
        <v>203</v>
      </c>
      <c r="G500" s="13">
        <v>1</v>
      </c>
      <c r="H500" s="13" t="s">
        <v>204</v>
      </c>
    </row>
    <row r="501" spans="1:8">
      <c r="A501" t="s">
        <v>200</v>
      </c>
      <c r="B501" t="s">
        <v>265</v>
      </c>
      <c r="D501" t="s">
        <v>192</v>
      </c>
      <c r="E501" s="4">
        <v>8130.7177630000006</v>
      </c>
      <c r="F501" s="13" t="s">
        <v>197</v>
      </c>
      <c r="G501" s="13">
        <v>250</v>
      </c>
      <c r="H501" s="13" t="s">
        <v>69</v>
      </c>
    </row>
    <row r="502" spans="1:8">
      <c r="A502" t="s">
        <v>83</v>
      </c>
      <c r="B502" t="s">
        <v>216</v>
      </c>
      <c r="C502">
        <v>1</v>
      </c>
      <c r="D502" t="s">
        <v>192</v>
      </c>
      <c r="E502" s="4">
        <v>2930.417692</v>
      </c>
      <c r="F502" s="13" t="s">
        <v>203</v>
      </c>
      <c r="G502" s="13">
        <v>1</v>
      </c>
      <c r="H502" s="13" t="s">
        <v>204</v>
      </c>
    </row>
    <row r="503" spans="1:8">
      <c r="A503" t="s">
        <v>266</v>
      </c>
      <c r="B503" t="s">
        <v>267</v>
      </c>
      <c r="D503" t="s">
        <v>192</v>
      </c>
      <c r="E503" s="4">
        <v>2930.417692</v>
      </c>
      <c r="F503" s="13" t="s">
        <v>203</v>
      </c>
      <c r="G503" s="13">
        <v>1</v>
      </c>
      <c r="H503" s="13" t="s">
        <v>204</v>
      </c>
    </row>
    <row r="504" spans="1:8">
      <c r="A504" t="s">
        <v>250</v>
      </c>
      <c r="B504" t="s">
        <v>216</v>
      </c>
      <c r="C504">
        <v>1</v>
      </c>
      <c r="D504" t="s">
        <v>192</v>
      </c>
      <c r="E504" s="4">
        <v>1045.5518179999999</v>
      </c>
      <c r="F504" s="13" t="s">
        <v>203</v>
      </c>
      <c r="G504" s="13">
        <v>1</v>
      </c>
      <c r="H504" s="13" t="s">
        <v>204</v>
      </c>
    </row>
    <row r="505" spans="1:8">
      <c r="A505" t="s">
        <v>268</v>
      </c>
      <c r="B505" t="s">
        <v>269</v>
      </c>
      <c r="D505" t="s">
        <v>192</v>
      </c>
      <c r="E505" s="4">
        <v>3545.9243810000003</v>
      </c>
      <c r="F505" s="13" t="s">
        <v>189</v>
      </c>
      <c r="G505" s="13">
        <v>150</v>
      </c>
      <c r="H505" s="13" t="s">
        <v>69</v>
      </c>
    </row>
    <row r="506" spans="1:8">
      <c r="A506" t="s">
        <v>270</v>
      </c>
      <c r="B506" t="s">
        <v>271</v>
      </c>
      <c r="D506" t="s">
        <v>192</v>
      </c>
      <c r="E506" s="4">
        <v>2479.2043749999998</v>
      </c>
      <c r="F506" s="13" t="s">
        <v>203</v>
      </c>
      <c r="G506" s="13">
        <v>1</v>
      </c>
      <c r="H506" s="13" t="s">
        <v>204</v>
      </c>
    </row>
    <row r="507" spans="1:8">
      <c r="A507" t="s">
        <v>233</v>
      </c>
      <c r="B507" t="s">
        <v>259</v>
      </c>
      <c r="C507">
        <v>1</v>
      </c>
      <c r="D507" t="s">
        <v>192</v>
      </c>
      <c r="E507" s="4">
        <v>1473.82</v>
      </c>
      <c r="F507" s="13" t="s">
        <v>203</v>
      </c>
      <c r="G507" s="13">
        <v>1</v>
      </c>
      <c r="H507" s="13" t="s">
        <v>204</v>
      </c>
    </row>
    <row r="508" spans="1:8">
      <c r="A508" t="s">
        <v>211</v>
      </c>
      <c r="B508" t="s">
        <v>259</v>
      </c>
      <c r="C508">
        <v>1</v>
      </c>
      <c r="D508" t="s">
        <v>192</v>
      </c>
      <c r="E508" s="4">
        <v>12273.132961133719</v>
      </c>
      <c r="F508" s="13" t="s">
        <v>212</v>
      </c>
      <c r="G508" s="13">
        <v>1000</v>
      </c>
      <c r="H508" s="13" t="s">
        <v>69</v>
      </c>
    </row>
    <row r="509" spans="1:8">
      <c r="E509" s="4"/>
    </row>
    <row r="510" spans="1:8" ht="15" thickBot="1">
      <c r="B510" s="75" t="s">
        <v>164</v>
      </c>
      <c r="E510" s="4">
        <f>SUM(E491:E509)</f>
        <v>147681.1710533415</v>
      </c>
    </row>
    <row r="511" spans="1:8">
      <c r="B511" s="3"/>
      <c r="E511" s="4"/>
    </row>
    <row r="512" spans="1:8">
      <c r="B512" t="s">
        <v>172</v>
      </c>
      <c r="E512" s="17">
        <v>9616.9634373371791</v>
      </c>
    </row>
    <row r="513" spans="1:8">
      <c r="B513" s="3"/>
      <c r="E513" s="4"/>
    </row>
    <row r="514" spans="1:8">
      <c r="B514" s="3"/>
      <c r="E514" s="4"/>
    </row>
    <row r="515" spans="1:8">
      <c r="B515" s="20" t="s">
        <v>173</v>
      </c>
      <c r="E515" s="4">
        <f>SUM(E512:E514)</f>
        <v>9616.9634373371791</v>
      </c>
    </row>
    <row r="516" spans="1:8">
      <c r="B516" s="20"/>
      <c r="E516" s="4"/>
    </row>
    <row r="517" spans="1:8">
      <c r="B517" s="3" t="s">
        <v>174</v>
      </c>
      <c r="E517" s="17">
        <v>74652.233496867397</v>
      </c>
    </row>
    <row r="518" spans="1:8">
      <c r="B518" s="3"/>
      <c r="E518" s="4"/>
    </row>
    <row r="519" spans="1:8">
      <c r="B519" s="20" t="s">
        <v>175</v>
      </c>
      <c r="E519" s="4">
        <f>E517+E515+E510</f>
        <v>231950.36798754608</v>
      </c>
    </row>
    <row r="523" spans="1:8">
      <c r="A523" s="20" t="s">
        <v>176</v>
      </c>
      <c r="B523" s="3" t="s">
        <v>346</v>
      </c>
      <c r="C523" s="2"/>
      <c r="D523" s="3"/>
      <c r="E523" s="17"/>
    </row>
    <row r="524" spans="1:8">
      <c r="A524" s="20" t="s">
        <v>178</v>
      </c>
      <c r="B524" s="3" t="s">
        <v>347</v>
      </c>
      <c r="C524" s="2"/>
      <c r="D524" s="3"/>
      <c r="E524" s="17"/>
    </row>
    <row r="525" spans="1:8">
      <c r="A525" s="5" t="s">
        <v>15</v>
      </c>
      <c r="B525" s="5" t="s">
        <v>16</v>
      </c>
      <c r="C525" s="7" t="s">
        <v>17</v>
      </c>
      <c r="D525" s="5" t="s">
        <v>180</v>
      </c>
      <c r="E525" s="21" t="s">
        <v>181</v>
      </c>
      <c r="F525" s="6" t="s">
        <v>20</v>
      </c>
      <c r="G525" s="7" t="s">
        <v>182</v>
      </c>
      <c r="H525" s="6" t="s">
        <v>183</v>
      </c>
    </row>
    <row r="526" spans="1:8">
      <c r="A526" s="282" t="s">
        <v>280</v>
      </c>
      <c r="B526" s="282" t="s">
        <v>348</v>
      </c>
      <c r="C526" s="287">
        <v>1</v>
      </c>
      <c r="D526" s="282" t="s">
        <v>25</v>
      </c>
      <c r="E526" s="291">
        <v>60362079.319999985</v>
      </c>
      <c r="F526" s="13" t="s">
        <v>197</v>
      </c>
      <c r="G526" s="13">
        <v>700</v>
      </c>
      <c r="H526" s="13" t="s">
        <v>69</v>
      </c>
    </row>
    <row r="527" spans="1:8">
      <c r="A527" s="282"/>
      <c r="B527" s="282"/>
      <c r="C527" s="287"/>
      <c r="D527" s="282"/>
      <c r="E527" s="291"/>
      <c r="F527" s="13" t="s">
        <v>278</v>
      </c>
      <c r="G527" s="13">
        <v>1200</v>
      </c>
      <c r="H527" s="13" t="s">
        <v>69</v>
      </c>
    </row>
    <row r="528" spans="1:8">
      <c r="A528" s="282"/>
      <c r="B528" s="282"/>
      <c r="C528" s="287"/>
      <c r="D528" s="282"/>
      <c r="E528" s="291"/>
      <c r="F528" s="13" t="s">
        <v>349</v>
      </c>
      <c r="G528" s="13">
        <v>628</v>
      </c>
      <c r="H528" s="13" t="s">
        <v>80</v>
      </c>
    </row>
    <row r="529" spans="1:8">
      <c r="A529" s="282"/>
      <c r="B529" s="282"/>
      <c r="C529" s="287"/>
      <c r="D529" s="282"/>
      <c r="E529" s="291"/>
      <c r="F529" s="13" t="s">
        <v>279</v>
      </c>
      <c r="G529" s="13">
        <v>27129</v>
      </c>
      <c r="H529" s="13" t="s">
        <v>80</v>
      </c>
    </row>
    <row r="530" spans="1:8">
      <c r="A530" s="282"/>
      <c r="B530" s="282"/>
      <c r="C530" s="287"/>
      <c r="D530" s="282"/>
      <c r="E530" s="291"/>
      <c r="F530" s="13" t="s">
        <v>350</v>
      </c>
      <c r="G530" s="13">
        <v>539</v>
      </c>
      <c r="H530" s="13" t="s">
        <v>80</v>
      </c>
    </row>
    <row r="531" spans="1:8">
      <c r="A531" s="282" t="s">
        <v>351</v>
      </c>
      <c r="B531" s="282" t="s">
        <v>348</v>
      </c>
      <c r="C531" s="287">
        <v>1</v>
      </c>
      <c r="D531" s="282" t="s">
        <v>25</v>
      </c>
      <c r="E531" s="291">
        <v>11085457.954632411</v>
      </c>
      <c r="F531" s="13" t="s">
        <v>197</v>
      </c>
      <c r="G531" s="13">
        <v>700</v>
      </c>
      <c r="H531" s="13" t="s">
        <v>69</v>
      </c>
    </row>
    <row r="532" spans="1:8">
      <c r="A532" s="282"/>
      <c r="B532" s="282"/>
      <c r="C532" s="287"/>
      <c r="D532" s="282"/>
      <c r="E532" s="291"/>
      <c r="F532" s="13" t="s">
        <v>278</v>
      </c>
      <c r="G532" s="13">
        <v>5000</v>
      </c>
      <c r="H532" s="13" t="s">
        <v>69</v>
      </c>
    </row>
    <row r="533" spans="1:8">
      <c r="A533" s="282"/>
      <c r="B533" s="282"/>
      <c r="C533" s="287"/>
      <c r="D533" s="282"/>
      <c r="E533" s="291"/>
      <c r="F533" s="13" t="s">
        <v>352</v>
      </c>
      <c r="G533" s="13">
        <v>1134</v>
      </c>
      <c r="H533" s="13" t="s">
        <v>80</v>
      </c>
    </row>
    <row r="534" spans="1:8">
      <c r="A534" s="9" t="s">
        <v>353</v>
      </c>
      <c r="B534" s="9" t="s">
        <v>124</v>
      </c>
      <c r="C534" s="11">
        <v>1</v>
      </c>
      <c r="D534" s="9" t="s">
        <v>25</v>
      </c>
      <c r="E534" s="22">
        <v>13643.042581</v>
      </c>
      <c r="F534" s="13" t="s">
        <v>286</v>
      </c>
      <c r="G534" s="13">
        <v>1</v>
      </c>
      <c r="H534" s="13" t="s">
        <v>204</v>
      </c>
    </row>
    <row r="535" spans="1:8">
      <c r="A535" s="9" t="s">
        <v>354</v>
      </c>
      <c r="B535" s="9" t="s">
        <v>124</v>
      </c>
      <c r="C535" s="11">
        <v>1</v>
      </c>
      <c r="D535" s="9" t="s">
        <v>25</v>
      </c>
      <c r="E535" s="22">
        <v>1003009.4195519947</v>
      </c>
      <c r="F535" s="13" t="s">
        <v>355</v>
      </c>
      <c r="G535" s="13">
        <v>1540</v>
      </c>
      <c r="H535" s="13" t="s">
        <v>27</v>
      </c>
    </row>
    <row r="536" spans="1:8">
      <c r="A536" s="9" t="s">
        <v>356</v>
      </c>
      <c r="B536" s="9" t="s">
        <v>124</v>
      </c>
      <c r="C536" s="11">
        <v>1</v>
      </c>
      <c r="D536" s="9" t="s">
        <v>25</v>
      </c>
      <c r="E536" s="22">
        <v>17069.911008225416</v>
      </c>
      <c r="F536" s="13" t="s">
        <v>284</v>
      </c>
      <c r="G536" s="13">
        <v>284</v>
      </c>
      <c r="H536" s="13" t="s">
        <v>58</v>
      </c>
    </row>
    <row r="537" spans="1:8">
      <c r="A537" s="9" t="s">
        <v>357</v>
      </c>
      <c r="B537" s="9" t="s">
        <v>124</v>
      </c>
      <c r="C537" s="11">
        <v>1</v>
      </c>
      <c r="D537" s="9" t="s">
        <v>25</v>
      </c>
      <c r="E537" s="22">
        <v>19519.055562008765</v>
      </c>
      <c r="F537" s="13" t="s">
        <v>284</v>
      </c>
      <c r="G537" s="13">
        <v>116</v>
      </c>
      <c r="H537" s="13" t="s">
        <v>58</v>
      </c>
    </row>
    <row r="538" spans="1:8">
      <c r="A538" s="9" t="s">
        <v>358</v>
      </c>
      <c r="B538" s="9" t="s">
        <v>359</v>
      </c>
      <c r="C538" s="11">
        <v>1</v>
      </c>
      <c r="D538" s="9" t="s">
        <v>25</v>
      </c>
      <c r="E538" s="22">
        <v>9387220.2005729992</v>
      </c>
      <c r="F538" s="13" t="s">
        <v>300</v>
      </c>
      <c r="G538" s="13">
        <v>3080</v>
      </c>
      <c r="H538" s="13" t="s">
        <v>27</v>
      </c>
    </row>
    <row r="539" spans="1:8">
      <c r="A539" s="9" t="s">
        <v>135</v>
      </c>
      <c r="B539" s="9" t="s">
        <v>124</v>
      </c>
      <c r="C539" s="11">
        <v>1</v>
      </c>
      <c r="D539" s="9" t="s">
        <v>25</v>
      </c>
      <c r="E539" s="22">
        <v>22537.479615</v>
      </c>
      <c r="F539" s="13" t="s">
        <v>187</v>
      </c>
      <c r="G539" s="13">
        <v>112</v>
      </c>
      <c r="H539" s="13" t="s">
        <v>80</v>
      </c>
    </row>
    <row r="540" spans="1:8">
      <c r="A540" s="282" t="s">
        <v>276</v>
      </c>
      <c r="B540" s="282" t="s">
        <v>348</v>
      </c>
      <c r="C540" s="287">
        <v>1</v>
      </c>
      <c r="D540" s="282" t="s">
        <v>25</v>
      </c>
      <c r="E540" s="291">
        <v>15665310.98</v>
      </c>
      <c r="F540" s="13" t="s">
        <v>197</v>
      </c>
      <c r="G540" s="13">
        <v>700</v>
      </c>
      <c r="H540" s="13" t="s">
        <v>69</v>
      </c>
    </row>
    <row r="541" spans="1:8">
      <c r="A541" s="282"/>
      <c r="B541" s="282"/>
      <c r="C541" s="287"/>
      <c r="D541" s="282"/>
      <c r="E541" s="291"/>
      <c r="F541" s="13" t="s">
        <v>281</v>
      </c>
      <c r="G541" s="13">
        <v>4642</v>
      </c>
      <c r="H541" s="13" t="s">
        <v>80</v>
      </c>
    </row>
    <row r="542" spans="1:8">
      <c r="A542" s="282"/>
      <c r="B542" s="282"/>
      <c r="C542" s="287"/>
      <c r="D542" s="282"/>
      <c r="E542" s="291"/>
      <c r="F542" s="13" t="s">
        <v>278</v>
      </c>
      <c r="G542" s="13">
        <v>1200</v>
      </c>
      <c r="H542" s="13" t="s">
        <v>69</v>
      </c>
    </row>
    <row r="543" spans="1:8">
      <c r="A543" s="9" t="s">
        <v>360</v>
      </c>
      <c r="B543" s="9" t="s">
        <v>90</v>
      </c>
      <c r="C543" s="11">
        <v>5</v>
      </c>
      <c r="D543" s="9" t="s">
        <v>25</v>
      </c>
      <c r="E543" s="22">
        <v>27340.408619999998</v>
      </c>
      <c r="F543" s="13" t="s">
        <v>203</v>
      </c>
      <c r="G543" s="13">
        <v>5</v>
      </c>
      <c r="H543" s="13" t="s">
        <v>204</v>
      </c>
    </row>
    <row r="544" spans="1:8">
      <c r="A544" s="9" t="s">
        <v>89</v>
      </c>
      <c r="B544" s="9" t="s">
        <v>90</v>
      </c>
      <c r="C544" s="11">
        <v>5</v>
      </c>
      <c r="D544" s="9" t="s">
        <v>25</v>
      </c>
      <c r="E544" s="22">
        <v>27170.757527537535</v>
      </c>
      <c r="F544" s="13" t="s">
        <v>361</v>
      </c>
      <c r="G544" s="13">
        <v>25</v>
      </c>
      <c r="H544" s="13" t="s">
        <v>27</v>
      </c>
    </row>
    <row r="545" spans="1:8">
      <c r="A545" s="9" t="s">
        <v>362</v>
      </c>
      <c r="B545" s="9" t="s">
        <v>90</v>
      </c>
      <c r="C545" s="11">
        <v>5</v>
      </c>
      <c r="D545" s="9" t="s">
        <v>25</v>
      </c>
      <c r="E545" s="22">
        <v>46615.597289999998</v>
      </c>
      <c r="F545" s="13" t="s">
        <v>203</v>
      </c>
      <c r="G545" s="13">
        <v>5</v>
      </c>
      <c r="H545" s="13" t="s">
        <v>204</v>
      </c>
    </row>
    <row r="546" spans="1:8">
      <c r="A546" s="9" t="s">
        <v>186</v>
      </c>
      <c r="B546" s="9" t="s">
        <v>90</v>
      </c>
      <c r="C546" s="11">
        <v>5</v>
      </c>
      <c r="D546" s="9" t="s">
        <v>25</v>
      </c>
      <c r="E546" s="22">
        <v>117693.46506499998</v>
      </c>
      <c r="F546" s="13" t="s">
        <v>187</v>
      </c>
      <c r="G546" s="13">
        <v>100</v>
      </c>
      <c r="H546" s="13" t="s">
        <v>80</v>
      </c>
    </row>
    <row r="547" spans="1:8">
      <c r="A547" s="9" t="s">
        <v>127</v>
      </c>
      <c r="B547" s="9" t="s">
        <v>124</v>
      </c>
      <c r="C547" s="11">
        <v>5</v>
      </c>
      <c r="D547" s="9" t="s">
        <v>25</v>
      </c>
      <c r="E547" s="22">
        <v>47972.588029999999</v>
      </c>
      <c r="F547" s="13" t="s">
        <v>284</v>
      </c>
      <c r="G547" s="13">
        <v>2</v>
      </c>
      <c r="H547" s="13" t="s">
        <v>58</v>
      </c>
    </row>
    <row r="548" spans="1:8">
      <c r="A548" s="3"/>
      <c r="B548" s="3"/>
      <c r="C548" s="2"/>
      <c r="D548" s="3"/>
      <c r="E548" s="17"/>
    </row>
    <row r="549" spans="1:8" ht="15" thickBot="1">
      <c r="A549" s="3"/>
      <c r="B549" s="75" t="s">
        <v>164</v>
      </c>
      <c r="C549" s="2"/>
      <c r="D549" s="3"/>
      <c r="E549" s="17">
        <f>SUM(E526:E548)</f>
        <v>97842640.180056155</v>
      </c>
    </row>
    <row r="550" spans="1:8">
      <c r="A550" s="3"/>
      <c r="B550" s="3"/>
      <c r="C550" s="2"/>
      <c r="D550" s="3"/>
      <c r="E550" s="17"/>
    </row>
    <row r="551" spans="1:8">
      <c r="A551" s="3"/>
      <c r="B551" s="20" t="s">
        <v>221</v>
      </c>
      <c r="C551" s="2"/>
      <c r="D551" s="3"/>
      <c r="E551" s="19">
        <v>5625951.8103532288</v>
      </c>
    </row>
    <row r="552" spans="1:8">
      <c r="A552" s="3"/>
      <c r="B552" s="20" t="s">
        <v>363</v>
      </c>
      <c r="C552" s="2"/>
      <c r="D552" s="3"/>
      <c r="E552" s="19">
        <v>6321930.9706140142</v>
      </c>
    </row>
    <row r="553" spans="1:8">
      <c r="A553" s="3"/>
      <c r="B553" s="20" t="s">
        <v>302</v>
      </c>
      <c r="C553" s="2"/>
      <c r="D553" s="3"/>
      <c r="E553" s="19">
        <v>1752977.2039520538</v>
      </c>
    </row>
    <row r="554" spans="1:8">
      <c r="A554" s="3"/>
      <c r="B554" s="20" t="s">
        <v>364</v>
      </c>
      <c r="C554" s="2"/>
      <c r="D554" s="3"/>
      <c r="E554" s="19">
        <v>469436.82122940803</v>
      </c>
    </row>
    <row r="555" spans="1:8">
      <c r="A555" s="3"/>
      <c r="B555" s="20" t="s">
        <v>365</v>
      </c>
      <c r="C555" s="2"/>
      <c r="D555" s="3"/>
      <c r="E555" s="19">
        <v>5222708.8629435757</v>
      </c>
    </row>
    <row r="556" spans="1:8">
      <c r="A556" s="3"/>
      <c r="B556" s="3" t="s">
        <v>168</v>
      </c>
      <c r="C556" s="2"/>
      <c r="D556" s="3"/>
      <c r="E556" s="19">
        <v>2772958.2653429718</v>
      </c>
    </row>
    <row r="557" spans="1:8">
      <c r="A557" s="3"/>
      <c r="B557" s="3" t="s">
        <v>366</v>
      </c>
      <c r="C557" s="2"/>
      <c r="D557" s="3"/>
      <c r="E557" s="19">
        <v>286370.72886480618</v>
      </c>
    </row>
    <row r="558" spans="1:8">
      <c r="A558" s="3"/>
      <c r="B558" s="3" t="s">
        <v>169</v>
      </c>
      <c r="C558" s="2"/>
      <c r="D558" s="3"/>
      <c r="E558" s="19">
        <v>125868.08577694674</v>
      </c>
    </row>
    <row r="559" spans="1:8">
      <c r="A559" s="3"/>
      <c r="B559" s="3" t="s">
        <v>367</v>
      </c>
      <c r="C559" s="2"/>
      <c r="D559" s="3"/>
      <c r="E559" s="19">
        <v>234457.63700969785</v>
      </c>
    </row>
    <row r="560" spans="1:8">
      <c r="A560" s="3"/>
      <c r="B560" s="3" t="s">
        <v>171</v>
      </c>
      <c r="C560" s="2"/>
      <c r="D560" s="3"/>
      <c r="E560" s="19">
        <v>2172840.4317985973</v>
      </c>
    </row>
    <row r="561" spans="1:8">
      <c r="A561" s="3"/>
      <c r="B561" s="20" t="s">
        <v>173</v>
      </c>
      <c r="C561" s="2"/>
      <c r="D561" s="3"/>
      <c r="E561" s="17">
        <f>SUM(E551:E560)</f>
        <v>24985500.817885302</v>
      </c>
    </row>
    <row r="562" spans="1:8">
      <c r="A562" s="3"/>
      <c r="B562" s="20"/>
      <c r="C562" s="2"/>
      <c r="D562" s="3"/>
      <c r="E562" s="17"/>
    </row>
    <row r="563" spans="1:8">
      <c r="A563" s="3"/>
      <c r="B563" s="3" t="s">
        <v>174</v>
      </c>
      <c r="C563" s="2"/>
      <c r="D563" s="3"/>
      <c r="E563" s="19">
        <v>38549890.347159743</v>
      </c>
    </row>
    <row r="564" spans="1:8">
      <c r="A564" s="3"/>
      <c r="B564" s="3"/>
      <c r="C564" s="2"/>
      <c r="D564" s="3"/>
      <c r="E564" s="17"/>
    </row>
    <row r="565" spans="1:8">
      <c r="A565" s="3"/>
      <c r="B565" s="20" t="s">
        <v>175</v>
      </c>
      <c r="C565" s="2"/>
      <c r="D565" s="3"/>
      <c r="E565" s="17">
        <f>E563+E561+E549</f>
        <v>161378031.34510121</v>
      </c>
    </row>
    <row r="568" spans="1:8">
      <c r="A568" s="1" t="s">
        <v>176</v>
      </c>
      <c r="B568" t="s">
        <v>368</v>
      </c>
      <c r="E568" s="4"/>
    </row>
    <row r="569" spans="1:8">
      <c r="A569" s="1" t="s">
        <v>178</v>
      </c>
      <c r="B569" t="s">
        <v>369</v>
      </c>
      <c r="E569" s="4"/>
    </row>
    <row r="570" spans="1:8">
      <c r="A570" s="5" t="s">
        <v>15</v>
      </c>
      <c r="B570" s="5" t="s">
        <v>16</v>
      </c>
      <c r="C570" s="77" t="s">
        <v>17</v>
      </c>
      <c r="D570" s="5" t="s">
        <v>180</v>
      </c>
      <c r="E570" s="78" t="s">
        <v>181</v>
      </c>
      <c r="F570" s="6" t="s">
        <v>20</v>
      </c>
      <c r="G570" s="7" t="s">
        <v>182</v>
      </c>
      <c r="H570" s="6" t="s">
        <v>183</v>
      </c>
    </row>
    <row r="571" spans="1:8">
      <c r="A571" s="13" t="s">
        <v>370</v>
      </c>
      <c r="B571" s="13" t="s">
        <v>348</v>
      </c>
      <c r="C571" s="13">
        <v>336</v>
      </c>
      <c r="D571" s="13" t="s">
        <v>25</v>
      </c>
      <c r="E571" s="12">
        <v>737019.3600000001</v>
      </c>
      <c r="F571" s="13" t="s">
        <v>203</v>
      </c>
      <c r="G571" s="13">
        <v>336</v>
      </c>
      <c r="H571" s="13" t="s">
        <v>204</v>
      </c>
    </row>
    <row r="572" spans="1:8">
      <c r="A572" s="13" t="s">
        <v>371</v>
      </c>
      <c r="B572" s="13" t="s">
        <v>348</v>
      </c>
      <c r="C572" s="13">
        <v>167</v>
      </c>
      <c r="D572" s="13" t="s">
        <v>25</v>
      </c>
      <c r="E572" s="12">
        <v>633551.24</v>
      </c>
      <c r="F572" s="13" t="s">
        <v>203</v>
      </c>
      <c r="G572" s="13">
        <v>167</v>
      </c>
      <c r="H572" s="13" t="s">
        <v>204</v>
      </c>
    </row>
    <row r="573" spans="1:8">
      <c r="E573" s="4"/>
    </row>
    <row r="574" spans="1:8">
      <c r="E574" s="4"/>
    </row>
    <row r="575" spans="1:8" ht="15" thickBot="1">
      <c r="B575" s="75" t="s">
        <v>164</v>
      </c>
      <c r="E575" s="4">
        <f>SUM(E571:E574)</f>
        <v>1370570.6</v>
      </c>
    </row>
    <row r="576" spans="1:8">
      <c r="B576" s="3"/>
      <c r="E576" s="4"/>
    </row>
    <row r="577" spans="2:5">
      <c r="B577" s="20" t="s">
        <v>173</v>
      </c>
      <c r="E577" s="4"/>
    </row>
    <row r="578" spans="2:5">
      <c r="B578" s="20"/>
      <c r="E578" s="4"/>
    </row>
    <row r="579" spans="2:5">
      <c r="B579" s="3" t="s">
        <v>174</v>
      </c>
      <c r="E579" s="17">
        <v>213286.68978479027</v>
      </c>
    </row>
    <row r="580" spans="2:5">
      <c r="B580" s="3"/>
      <c r="E580" s="4"/>
    </row>
    <row r="581" spans="2:5">
      <c r="B581" s="20" t="s">
        <v>175</v>
      </c>
      <c r="E581" s="4">
        <f>E579+E575</f>
        <v>1583857.2897847905</v>
      </c>
    </row>
    <row r="582" spans="2:5">
      <c r="E582" s="4"/>
    </row>
  </sheetData>
  <mergeCells count="165">
    <mergeCell ref="A540:A542"/>
    <mergeCell ref="B540:B542"/>
    <mergeCell ref="C540:C542"/>
    <mergeCell ref="D540:D542"/>
    <mergeCell ref="E540:E542"/>
    <mergeCell ref="A526:A530"/>
    <mergeCell ref="B526:B530"/>
    <mergeCell ref="C526:C530"/>
    <mergeCell ref="D526:D530"/>
    <mergeCell ref="E526:E530"/>
    <mergeCell ref="A531:A533"/>
    <mergeCell ref="B531:B533"/>
    <mergeCell ref="C531:C533"/>
    <mergeCell ref="D531:D533"/>
    <mergeCell ref="E531:E533"/>
    <mergeCell ref="A460:A461"/>
    <mergeCell ref="B460:B461"/>
    <mergeCell ref="C460:C461"/>
    <mergeCell ref="D460:D461"/>
    <mergeCell ref="E460:E461"/>
    <mergeCell ref="A462:A463"/>
    <mergeCell ref="B462:B463"/>
    <mergeCell ref="C462:C463"/>
    <mergeCell ref="D462:D463"/>
    <mergeCell ref="E462:E463"/>
    <mergeCell ref="A411:A412"/>
    <mergeCell ref="B411:B412"/>
    <mergeCell ref="C411:C412"/>
    <mergeCell ref="D411:D412"/>
    <mergeCell ref="E411:E412"/>
    <mergeCell ref="A437:A438"/>
    <mergeCell ref="B437:B438"/>
    <mergeCell ref="C437:C438"/>
    <mergeCell ref="D437:D438"/>
    <mergeCell ref="E437:E438"/>
    <mergeCell ref="A377:A378"/>
    <mergeCell ref="B377:B378"/>
    <mergeCell ref="C377:C378"/>
    <mergeCell ref="D377:D378"/>
    <mergeCell ref="E377:E378"/>
    <mergeCell ref="A403:A404"/>
    <mergeCell ref="B403:B404"/>
    <mergeCell ref="C403:C404"/>
    <mergeCell ref="D403:D404"/>
    <mergeCell ref="E403:E404"/>
    <mergeCell ref="A348:A349"/>
    <mergeCell ref="B348:B349"/>
    <mergeCell ref="C348:C349"/>
    <mergeCell ref="D348:D349"/>
    <mergeCell ref="E348:E349"/>
    <mergeCell ref="A369:A370"/>
    <mergeCell ref="B369:B370"/>
    <mergeCell ref="C369:C370"/>
    <mergeCell ref="D369:D370"/>
    <mergeCell ref="E369:E370"/>
    <mergeCell ref="A293:A294"/>
    <mergeCell ref="B293:B294"/>
    <mergeCell ref="C293:C294"/>
    <mergeCell ref="D293:D294"/>
    <mergeCell ref="E293:E294"/>
    <mergeCell ref="A323:A324"/>
    <mergeCell ref="B323:B324"/>
    <mergeCell ref="C323:C324"/>
    <mergeCell ref="D323:D324"/>
    <mergeCell ref="E323:E324"/>
    <mergeCell ref="A261:A262"/>
    <mergeCell ref="B261:B262"/>
    <mergeCell ref="C261:C262"/>
    <mergeCell ref="D261:D262"/>
    <mergeCell ref="E261:E262"/>
    <mergeCell ref="A270:A271"/>
    <mergeCell ref="B270:B271"/>
    <mergeCell ref="C270:C271"/>
    <mergeCell ref="D270:D271"/>
    <mergeCell ref="E270:E271"/>
    <mergeCell ref="A226:A227"/>
    <mergeCell ref="B226:B227"/>
    <mergeCell ref="C226:C227"/>
    <mergeCell ref="D226:D227"/>
    <mergeCell ref="E226:E227"/>
    <mergeCell ref="A228:A229"/>
    <mergeCell ref="B228:B229"/>
    <mergeCell ref="C228:C229"/>
    <mergeCell ref="D228:D229"/>
    <mergeCell ref="E228:E229"/>
    <mergeCell ref="A188:A191"/>
    <mergeCell ref="B188:B191"/>
    <mergeCell ref="C188:C191"/>
    <mergeCell ref="D188:D191"/>
    <mergeCell ref="E188:E191"/>
    <mergeCell ref="A199:A200"/>
    <mergeCell ref="B199:B200"/>
    <mergeCell ref="C199:C200"/>
    <mergeCell ref="D199:D200"/>
    <mergeCell ref="E199:E200"/>
    <mergeCell ref="A183:A184"/>
    <mergeCell ref="B183:B184"/>
    <mergeCell ref="C183:C184"/>
    <mergeCell ref="D183:D184"/>
    <mergeCell ref="E183:E184"/>
    <mergeCell ref="A185:A187"/>
    <mergeCell ref="B185:B187"/>
    <mergeCell ref="C185:C187"/>
    <mergeCell ref="D185:D187"/>
    <mergeCell ref="E185:E187"/>
    <mergeCell ref="A151:A152"/>
    <mergeCell ref="B151:B152"/>
    <mergeCell ref="C151:C152"/>
    <mergeCell ref="D151:D152"/>
    <mergeCell ref="E151:E152"/>
    <mergeCell ref="A153:A154"/>
    <mergeCell ref="B153:B154"/>
    <mergeCell ref="C153:C154"/>
    <mergeCell ref="D153:D154"/>
    <mergeCell ref="E153:E154"/>
    <mergeCell ref="A111:A112"/>
    <mergeCell ref="B111:B112"/>
    <mergeCell ref="C111:C112"/>
    <mergeCell ref="D111:D112"/>
    <mergeCell ref="E111:E112"/>
    <mergeCell ref="A113:A114"/>
    <mergeCell ref="B113:B114"/>
    <mergeCell ref="C113:C114"/>
    <mergeCell ref="D113:D114"/>
    <mergeCell ref="E113:E114"/>
    <mergeCell ref="A76:A77"/>
    <mergeCell ref="B76:B77"/>
    <mergeCell ref="C76:C77"/>
    <mergeCell ref="D76:D77"/>
    <mergeCell ref="E76:E77"/>
    <mergeCell ref="A87:A88"/>
    <mergeCell ref="B87:B88"/>
    <mergeCell ref="C87:C88"/>
    <mergeCell ref="D87:D88"/>
    <mergeCell ref="E87:E88"/>
    <mergeCell ref="A72:A73"/>
    <mergeCell ref="B72:B73"/>
    <mergeCell ref="C72:C73"/>
    <mergeCell ref="D72:D73"/>
    <mergeCell ref="E72:E73"/>
    <mergeCell ref="A74:A75"/>
    <mergeCell ref="B74:B75"/>
    <mergeCell ref="C74:C75"/>
    <mergeCell ref="D74:D75"/>
    <mergeCell ref="E74:E75"/>
    <mergeCell ref="A39:A40"/>
    <mergeCell ref="B39:B40"/>
    <mergeCell ref="C39:C40"/>
    <mergeCell ref="D39:D40"/>
    <mergeCell ref="E39:E40"/>
    <mergeCell ref="A41:A42"/>
    <mergeCell ref="B41:B42"/>
    <mergeCell ref="C41:C42"/>
    <mergeCell ref="D41:D42"/>
    <mergeCell ref="E41:E42"/>
    <mergeCell ref="A8:A9"/>
    <mergeCell ref="B8:B9"/>
    <mergeCell ref="C8:C9"/>
    <mergeCell ref="D8:D9"/>
    <mergeCell ref="E8:E9"/>
    <mergeCell ref="A10:A11"/>
    <mergeCell ref="B10:B11"/>
    <mergeCell ref="C10:C11"/>
    <mergeCell ref="D10:D11"/>
    <mergeCell ref="E10:E1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6EF93-0407-48E2-AB0F-0D2DD920EB2E}">
  <dimension ref="B1:K378"/>
  <sheetViews>
    <sheetView workbookViewId="0">
      <selection activeCell="G1" sqref="G1"/>
    </sheetView>
  </sheetViews>
  <sheetFormatPr defaultRowHeight="14.5"/>
  <cols>
    <col min="2" max="10" width="16.26953125" customWidth="1"/>
  </cols>
  <sheetData>
    <row r="1" spans="2:11">
      <c r="B1" s="1" t="s">
        <v>176</v>
      </c>
      <c r="C1" t="s">
        <v>372</v>
      </c>
      <c r="F1" s="4"/>
      <c r="G1" s="80"/>
      <c r="K1" t="s">
        <v>10</v>
      </c>
    </row>
    <row r="2" spans="2:11">
      <c r="B2" s="1" t="s">
        <v>178</v>
      </c>
      <c r="C2" t="s">
        <v>373</v>
      </c>
      <c r="F2" s="4"/>
    </row>
    <row r="3" spans="2:11">
      <c r="B3" s="5" t="s">
        <v>15</v>
      </c>
      <c r="C3" s="5" t="s">
        <v>16</v>
      </c>
      <c r="D3" s="77" t="s">
        <v>17</v>
      </c>
      <c r="E3" s="5" t="s">
        <v>180</v>
      </c>
      <c r="F3" s="78" t="s">
        <v>181</v>
      </c>
      <c r="G3" s="6" t="s">
        <v>20</v>
      </c>
      <c r="H3" s="7" t="s">
        <v>182</v>
      </c>
      <c r="I3" s="6" t="s">
        <v>374</v>
      </c>
    </row>
    <row r="4" spans="2:11">
      <c r="B4" s="314" t="s">
        <v>375</v>
      </c>
      <c r="C4" s="314" t="s">
        <v>93</v>
      </c>
      <c r="D4" s="310">
        <v>1</v>
      </c>
      <c r="E4" s="314" t="s">
        <v>25</v>
      </c>
      <c r="F4" s="315">
        <v>556017.40339999995</v>
      </c>
      <c r="G4" s="13" t="s">
        <v>376</v>
      </c>
      <c r="H4" s="13">
        <v>531</v>
      </c>
      <c r="I4" s="13" t="s">
        <v>80</v>
      </c>
    </row>
    <row r="5" spans="2:11">
      <c r="B5" s="314"/>
      <c r="C5" s="314"/>
      <c r="D5" s="310"/>
      <c r="E5" s="314"/>
      <c r="F5" s="315"/>
      <c r="G5" s="13" t="s">
        <v>377</v>
      </c>
      <c r="H5" s="13">
        <v>1</v>
      </c>
      <c r="I5" s="13" t="s">
        <v>80</v>
      </c>
    </row>
    <row r="6" spans="2:11">
      <c r="B6" s="314" t="s">
        <v>378</v>
      </c>
      <c r="C6" s="314" t="s">
        <v>93</v>
      </c>
      <c r="D6" s="310">
        <v>1</v>
      </c>
      <c r="E6" s="314" t="s">
        <v>25</v>
      </c>
      <c r="F6" s="315">
        <v>37740.162689999997</v>
      </c>
      <c r="G6" s="13" t="s">
        <v>379</v>
      </c>
      <c r="H6" s="13">
        <v>1</v>
      </c>
      <c r="I6" s="13" t="s">
        <v>80</v>
      </c>
    </row>
    <row r="7" spans="2:11">
      <c r="B7" s="314"/>
      <c r="C7" s="314"/>
      <c r="D7" s="310"/>
      <c r="E7" s="314"/>
      <c r="F7" s="315"/>
      <c r="G7" s="13" t="s">
        <v>380</v>
      </c>
      <c r="H7" s="13">
        <v>4</v>
      </c>
      <c r="I7" s="13" t="s">
        <v>80</v>
      </c>
    </row>
    <row r="8" spans="2:11">
      <c r="B8" s="13" t="s">
        <v>154</v>
      </c>
      <c r="C8" s="13" t="s">
        <v>93</v>
      </c>
      <c r="D8" s="130">
        <v>1</v>
      </c>
      <c r="E8" s="101" t="s">
        <v>25</v>
      </c>
      <c r="F8" s="33">
        <v>82777.019969999994</v>
      </c>
      <c r="G8" s="13" t="s">
        <v>109</v>
      </c>
      <c r="H8" s="13">
        <v>340</v>
      </c>
      <c r="I8" s="13" t="s">
        <v>58</v>
      </c>
    </row>
    <row r="9" spans="2:11">
      <c r="B9" s="13" t="s">
        <v>381</v>
      </c>
      <c r="C9" s="13" t="s">
        <v>382</v>
      </c>
      <c r="D9" s="130">
        <v>1</v>
      </c>
      <c r="E9" s="101" t="s">
        <v>25</v>
      </c>
      <c r="F9" s="33">
        <v>348304.27</v>
      </c>
      <c r="G9" s="13" t="s">
        <v>300</v>
      </c>
      <c r="H9" s="13">
        <v>47</v>
      </c>
      <c r="I9" s="13" t="s">
        <v>27</v>
      </c>
    </row>
    <row r="10" spans="2:11">
      <c r="B10" s="314" t="s">
        <v>188</v>
      </c>
      <c r="C10" s="314" t="s">
        <v>93</v>
      </c>
      <c r="D10" s="310">
        <v>1</v>
      </c>
      <c r="E10" s="314" t="s">
        <v>25</v>
      </c>
      <c r="F10" s="315">
        <v>52108.528147754725</v>
      </c>
      <c r="G10" s="13" t="s">
        <v>383</v>
      </c>
      <c r="H10" s="13" t="s">
        <v>384</v>
      </c>
      <c r="I10" s="13"/>
    </row>
    <row r="11" spans="2:11">
      <c r="B11" s="314"/>
      <c r="C11" s="314"/>
      <c r="D11" s="310"/>
      <c r="E11" s="314"/>
      <c r="F11" s="315"/>
      <c r="G11" s="13" t="s">
        <v>79</v>
      </c>
      <c r="H11" s="13">
        <v>50</v>
      </c>
      <c r="I11" s="13" t="s">
        <v>80</v>
      </c>
    </row>
    <row r="12" spans="2:11">
      <c r="B12" s="314"/>
      <c r="C12" s="314"/>
      <c r="D12" s="310"/>
      <c r="E12" s="314"/>
      <c r="F12" s="315"/>
      <c r="G12" s="13" t="s">
        <v>68</v>
      </c>
      <c r="H12" s="13">
        <v>300</v>
      </c>
      <c r="I12" s="13" t="s">
        <v>69</v>
      </c>
    </row>
    <row r="13" spans="2:11">
      <c r="B13" s="13" t="s">
        <v>143</v>
      </c>
      <c r="C13" s="13" t="s">
        <v>124</v>
      </c>
      <c r="D13" s="130">
        <v>1</v>
      </c>
      <c r="E13" s="101" t="s">
        <v>25</v>
      </c>
      <c r="F13" s="33">
        <v>4200</v>
      </c>
      <c r="G13" s="13" t="s">
        <v>385</v>
      </c>
      <c r="H13" s="13">
        <v>0.14000000000000001</v>
      </c>
      <c r="I13" s="13" t="s">
        <v>65</v>
      </c>
    </row>
    <row r="14" spans="2:11">
      <c r="B14" s="13" t="s">
        <v>132</v>
      </c>
      <c r="C14" s="13" t="s">
        <v>124</v>
      </c>
      <c r="D14" s="130">
        <v>1</v>
      </c>
      <c r="E14" s="101" t="s">
        <v>25</v>
      </c>
      <c r="F14" s="33">
        <v>8296.5083333918828</v>
      </c>
      <c r="G14" s="13" t="s">
        <v>109</v>
      </c>
      <c r="H14" s="13">
        <v>100</v>
      </c>
      <c r="I14" s="13" t="s">
        <v>58</v>
      </c>
    </row>
    <row r="15" spans="2:11">
      <c r="B15" s="13" t="s">
        <v>386</v>
      </c>
      <c r="C15" s="13" t="s">
        <v>387</v>
      </c>
      <c r="D15" s="130">
        <v>1</v>
      </c>
      <c r="E15" s="101" t="s">
        <v>25</v>
      </c>
      <c r="F15" s="33">
        <v>5122.3500000000004</v>
      </c>
      <c r="G15" s="13" t="s">
        <v>100</v>
      </c>
      <c r="H15" s="13" t="s">
        <v>388</v>
      </c>
      <c r="I15" s="13"/>
    </row>
    <row r="16" spans="2:11">
      <c r="F16" s="4"/>
    </row>
    <row r="17" spans="3:6">
      <c r="F17" s="4"/>
    </row>
    <row r="18" spans="3:6" ht="15" thickBot="1">
      <c r="C18" s="75" t="s">
        <v>164</v>
      </c>
      <c r="F18" s="4">
        <f>SUM(F4:F15)</f>
        <v>1094566.2425411469</v>
      </c>
    </row>
    <row r="19" spans="3:6">
      <c r="C19" s="3"/>
      <c r="F19" s="4"/>
    </row>
    <row r="20" spans="3:6">
      <c r="C20" s="20" t="s">
        <v>389</v>
      </c>
      <c r="F20" s="4">
        <v>62937.56</v>
      </c>
    </row>
    <row r="21" spans="3:6">
      <c r="C21" s="3"/>
      <c r="F21" s="4"/>
    </row>
    <row r="22" spans="3:6">
      <c r="C22" s="3" t="s">
        <v>390</v>
      </c>
      <c r="F22" s="4">
        <v>11844.73</v>
      </c>
    </row>
    <row r="23" spans="3:6">
      <c r="C23" s="3" t="s">
        <v>391</v>
      </c>
      <c r="F23" s="4">
        <v>32588.400000000001</v>
      </c>
    </row>
    <row r="24" spans="3:6">
      <c r="C24" s="3" t="s">
        <v>392</v>
      </c>
      <c r="F24" s="4">
        <v>80079.23</v>
      </c>
    </row>
    <row r="25" spans="3:6">
      <c r="C25" s="3" t="s">
        <v>393</v>
      </c>
      <c r="F25" s="4">
        <v>16432.77</v>
      </c>
    </row>
    <row r="26" spans="3:6">
      <c r="C26" s="3" t="s">
        <v>394</v>
      </c>
      <c r="F26" s="4">
        <v>23732.11</v>
      </c>
    </row>
    <row r="27" spans="3:6">
      <c r="C27" s="3" t="s">
        <v>395</v>
      </c>
      <c r="F27" s="4">
        <v>2344.96</v>
      </c>
    </row>
    <row r="28" spans="3:6">
      <c r="C28" s="3" t="s">
        <v>396</v>
      </c>
      <c r="F28" s="4">
        <v>6706.5</v>
      </c>
    </row>
    <row r="29" spans="3:6">
      <c r="C29" s="3" t="s">
        <v>397</v>
      </c>
      <c r="F29" s="4">
        <v>38817.83</v>
      </c>
    </row>
    <row r="30" spans="3:6">
      <c r="C30" s="263"/>
      <c r="F30" s="4"/>
    </row>
    <row r="31" spans="3:6">
      <c r="C31" s="20" t="s">
        <v>173</v>
      </c>
      <c r="F31" s="4">
        <f>SUM(F22:F29)</f>
        <v>212546.52999999997</v>
      </c>
    </row>
    <row r="32" spans="3:6">
      <c r="C32" s="20"/>
      <c r="F32" s="4"/>
    </row>
    <row r="33" spans="2:9">
      <c r="C33" s="3" t="s">
        <v>174</v>
      </c>
      <c r="F33" s="4">
        <v>436414.52</v>
      </c>
    </row>
    <row r="34" spans="2:9">
      <c r="C34" s="3"/>
      <c r="F34" s="4"/>
    </row>
    <row r="35" spans="2:9">
      <c r="C35" s="20" t="s">
        <v>175</v>
      </c>
      <c r="F35" s="4">
        <f>F33+F18+F20+F31</f>
        <v>1806464.852541147</v>
      </c>
    </row>
    <row r="38" spans="2:9">
      <c r="B38" s="1" t="s">
        <v>176</v>
      </c>
      <c r="C38" t="s">
        <v>398</v>
      </c>
      <c r="F38" s="4"/>
    </row>
    <row r="39" spans="2:9">
      <c r="B39" s="1" t="s">
        <v>178</v>
      </c>
      <c r="C39" t="s">
        <v>399</v>
      </c>
      <c r="F39" s="4"/>
    </row>
    <row r="40" spans="2:9">
      <c r="B40" s="5" t="s">
        <v>15</v>
      </c>
      <c r="C40" s="5" t="s">
        <v>16</v>
      </c>
      <c r="D40" s="77" t="s">
        <v>17</v>
      </c>
      <c r="E40" s="5" t="s">
        <v>180</v>
      </c>
      <c r="F40" s="78" t="s">
        <v>181</v>
      </c>
      <c r="G40" s="6" t="s">
        <v>20</v>
      </c>
      <c r="H40" s="7" t="s">
        <v>182</v>
      </c>
      <c r="I40" s="6" t="s">
        <v>374</v>
      </c>
    </row>
    <row r="41" spans="2:9">
      <c r="B41" s="314" t="s">
        <v>375</v>
      </c>
      <c r="C41" s="314" t="s">
        <v>93</v>
      </c>
      <c r="D41" s="310">
        <v>1</v>
      </c>
      <c r="E41" s="314" t="s">
        <v>25</v>
      </c>
      <c r="F41" s="315">
        <v>231649.411785</v>
      </c>
      <c r="G41" s="13" t="s">
        <v>376</v>
      </c>
      <c r="H41" s="13">
        <v>200</v>
      </c>
      <c r="I41" s="13" t="s">
        <v>80</v>
      </c>
    </row>
    <row r="42" spans="2:9">
      <c r="B42" s="314"/>
      <c r="C42" s="314"/>
      <c r="D42" s="310"/>
      <c r="E42" s="314"/>
      <c r="F42" s="315"/>
      <c r="G42" s="13" t="s">
        <v>377</v>
      </c>
      <c r="H42" s="13">
        <v>1</v>
      </c>
      <c r="I42" s="13" t="s">
        <v>80</v>
      </c>
    </row>
    <row r="43" spans="2:9">
      <c r="B43" s="314" t="s">
        <v>378</v>
      </c>
      <c r="C43" s="314" t="s">
        <v>93</v>
      </c>
      <c r="D43" s="310">
        <v>1</v>
      </c>
      <c r="E43" s="314" t="s">
        <v>25</v>
      </c>
      <c r="F43" s="315">
        <v>25926.752321999993</v>
      </c>
      <c r="G43" s="13" t="s">
        <v>379</v>
      </c>
      <c r="H43" s="13">
        <v>1</v>
      </c>
      <c r="I43" s="13" t="s">
        <v>80</v>
      </c>
    </row>
    <row r="44" spans="2:9">
      <c r="B44" s="314"/>
      <c r="C44" s="314"/>
      <c r="D44" s="310"/>
      <c r="E44" s="314"/>
      <c r="F44" s="315"/>
      <c r="G44" s="13" t="s">
        <v>380</v>
      </c>
      <c r="H44" s="13">
        <v>3</v>
      </c>
      <c r="I44" s="13" t="s">
        <v>80</v>
      </c>
    </row>
    <row r="45" spans="2:9">
      <c r="B45" s="13" t="s">
        <v>154</v>
      </c>
      <c r="C45" s="13" t="s">
        <v>93</v>
      </c>
      <c r="D45" s="130">
        <v>1</v>
      </c>
      <c r="E45" s="101" t="s">
        <v>25</v>
      </c>
      <c r="F45" s="33">
        <v>52491.924293000004</v>
      </c>
      <c r="G45" s="13" t="s">
        <v>109</v>
      </c>
      <c r="H45" s="13">
        <v>200</v>
      </c>
      <c r="I45" s="13" t="s">
        <v>58</v>
      </c>
    </row>
    <row r="46" spans="2:9">
      <c r="B46" s="13" t="s">
        <v>381</v>
      </c>
      <c r="C46" s="13" t="s">
        <v>382</v>
      </c>
      <c r="D46" s="130">
        <v>1</v>
      </c>
      <c r="E46" s="101" t="s">
        <v>25</v>
      </c>
      <c r="F46" s="33">
        <v>348304.27</v>
      </c>
      <c r="G46" s="13" t="s">
        <v>300</v>
      </c>
      <c r="H46" s="13">
        <v>47</v>
      </c>
      <c r="I46" s="13" t="s">
        <v>27</v>
      </c>
    </row>
    <row r="47" spans="2:9">
      <c r="B47" s="314" t="s">
        <v>188</v>
      </c>
      <c r="C47" s="314" t="s">
        <v>93</v>
      </c>
      <c r="D47" s="310">
        <v>1</v>
      </c>
      <c r="E47" s="314" t="s">
        <v>25</v>
      </c>
      <c r="F47" s="315">
        <v>52108.528147754725</v>
      </c>
      <c r="G47" s="13" t="s">
        <v>383</v>
      </c>
      <c r="H47" s="13" t="s">
        <v>384</v>
      </c>
      <c r="I47" s="13"/>
    </row>
    <row r="48" spans="2:9">
      <c r="B48" s="314"/>
      <c r="C48" s="314"/>
      <c r="D48" s="310"/>
      <c r="E48" s="314"/>
      <c r="F48" s="315"/>
      <c r="G48" s="13" t="s">
        <v>79</v>
      </c>
      <c r="H48" s="13">
        <v>50</v>
      </c>
      <c r="I48" s="13" t="s">
        <v>80</v>
      </c>
    </row>
    <row r="49" spans="2:9">
      <c r="B49" s="314"/>
      <c r="C49" s="314"/>
      <c r="D49" s="310"/>
      <c r="E49" s="314"/>
      <c r="F49" s="315"/>
      <c r="G49" s="13" t="s">
        <v>68</v>
      </c>
      <c r="H49" s="13">
        <v>300</v>
      </c>
      <c r="I49" s="13" t="s">
        <v>69</v>
      </c>
    </row>
    <row r="50" spans="2:9">
      <c r="B50" s="13" t="s">
        <v>143</v>
      </c>
      <c r="C50" s="13" t="s">
        <v>124</v>
      </c>
      <c r="D50" s="130">
        <v>1</v>
      </c>
      <c r="E50" s="101" t="s">
        <v>25</v>
      </c>
      <c r="F50" s="33">
        <v>4200</v>
      </c>
      <c r="G50" s="13" t="s">
        <v>385</v>
      </c>
      <c r="H50" s="13">
        <v>0.14000000000000001</v>
      </c>
      <c r="I50" s="13" t="s">
        <v>65</v>
      </c>
    </row>
    <row r="51" spans="2:9">
      <c r="B51" s="13" t="s">
        <v>132</v>
      </c>
      <c r="C51" s="13" t="s">
        <v>124</v>
      </c>
      <c r="D51" s="130">
        <v>1</v>
      </c>
      <c r="E51" s="101" t="s">
        <v>25</v>
      </c>
      <c r="F51" s="33">
        <v>8296.5083333918828</v>
      </c>
      <c r="G51" s="13" t="s">
        <v>109</v>
      </c>
      <c r="H51" s="13">
        <v>100</v>
      </c>
      <c r="I51" s="13" t="s">
        <v>58</v>
      </c>
    </row>
    <row r="52" spans="2:9">
      <c r="B52" s="13" t="s">
        <v>386</v>
      </c>
      <c r="C52" s="13" t="s">
        <v>387</v>
      </c>
      <c r="D52" s="130">
        <v>1</v>
      </c>
      <c r="E52" s="101" t="s">
        <v>25</v>
      </c>
      <c r="F52" s="33">
        <v>5122.3500000000004</v>
      </c>
      <c r="G52" s="13" t="s">
        <v>100</v>
      </c>
      <c r="H52" s="13" t="s">
        <v>388</v>
      </c>
      <c r="I52" s="13"/>
    </row>
    <row r="53" spans="2:9">
      <c r="F53" s="4"/>
    </row>
    <row r="54" spans="2:9">
      <c r="F54" s="4"/>
    </row>
    <row r="55" spans="2:9" ht="15" thickBot="1">
      <c r="C55" s="75" t="s">
        <v>164</v>
      </c>
      <c r="F55" s="4">
        <f>SUM(F41:F52)</f>
        <v>728099.74488114659</v>
      </c>
    </row>
    <row r="56" spans="2:9">
      <c r="C56" s="3"/>
      <c r="F56" s="4"/>
    </row>
    <row r="57" spans="2:9">
      <c r="C57" s="20" t="s">
        <v>389</v>
      </c>
      <c r="F57" s="4">
        <v>41865.74</v>
      </c>
    </row>
    <row r="58" spans="2:9">
      <c r="C58" s="3"/>
      <c r="F58" s="4"/>
    </row>
    <row r="59" spans="2:9">
      <c r="C59" s="3" t="s">
        <v>390</v>
      </c>
      <c r="F59" s="4">
        <v>9199.27</v>
      </c>
    </row>
    <row r="60" spans="2:9">
      <c r="C60" s="3" t="s">
        <v>391</v>
      </c>
      <c r="F60" s="4">
        <v>21677.63</v>
      </c>
    </row>
    <row r="61" spans="2:9">
      <c r="C61" s="3" t="s">
        <v>392</v>
      </c>
      <c r="F61" s="4">
        <v>53268.28</v>
      </c>
    </row>
    <row r="62" spans="2:9">
      <c r="C62" s="3" t="s">
        <v>393</v>
      </c>
      <c r="F62" s="4">
        <v>10930.99</v>
      </c>
    </row>
    <row r="63" spans="2:9">
      <c r="C63" s="3" t="s">
        <v>394</v>
      </c>
      <c r="F63" s="4">
        <v>17281.86</v>
      </c>
    </row>
    <row r="64" spans="2:9">
      <c r="C64" s="3" t="s">
        <v>395</v>
      </c>
      <c r="F64" s="4">
        <v>1559.85</v>
      </c>
    </row>
    <row r="65" spans="2:9">
      <c r="C65" s="3" t="s">
        <v>396</v>
      </c>
      <c r="F65" s="4">
        <v>4461.13</v>
      </c>
    </row>
    <row r="66" spans="2:9">
      <c r="C66" s="3" t="s">
        <v>397</v>
      </c>
      <c r="F66" s="4">
        <v>25821.42</v>
      </c>
    </row>
    <row r="67" spans="2:9">
      <c r="C67" s="263"/>
      <c r="F67" s="4"/>
    </row>
    <row r="68" spans="2:9">
      <c r="C68" s="20" t="s">
        <v>173</v>
      </c>
      <c r="F68" s="4">
        <f>SUM(F59:F66)</f>
        <v>144200.43</v>
      </c>
    </row>
    <row r="69" spans="2:9">
      <c r="C69" s="20"/>
      <c r="F69" s="4"/>
    </row>
    <row r="70" spans="2:9">
      <c r="C70" s="3" t="s">
        <v>174</v>
      </c>
      <c r="F70" s="4">
        <v>293207.31</v>
      </c>
    </row>
    <row r="71" spans="2:9">
      <c r="C71" s="3"/>
      <c r="F71" s="4"/>
    </row>
    <row r="72" spans="2:9">
      <c r="C72" s="20" t="s">
        <v>175</v>
      </c>
      <c r="F72" s="4">
        <f>F70+F55+F57+F68</f>
        <v>1207373.2248811466</v>
      </c>
    </row>
    <row r="76" spans="2:9">
      <c r="B76" s="1" t="s">
        <v>176</v>
      </c>
      <c r="C76" t="s">
        <v>400</v>
      </c>
      <c r="F76" s="4"/>
    </row>
    <row r="77" spans="2:9">
      <c r="B77" s="1" t="s">
        <v>178</v>
      </c>
      <c r="C77" t="s">
        <v>401</v>
      </c>
      <c r="F77" s="4"/>
    </row>
    <row r="78" spans="2:9">
      <c r="B78" s="5" t="s">
        <v>15</v>
      </c>
      <c r="C78" s="5" t="s">
        <v>16</v>
      </c>
      <c r="D78" s="77" t="s">
        <v>17</v>
      </c>
      <c r="E78" s="5" t="s">
        <v>180</v>
      </c>
      <c r="F78" s="78" t="s">
        <v>181</v>
      </c>
      <c r="G78" s="6" t="s">
        <v>20</v>
      </c>
      <c r="H78" s="7" t="s">
        <v>182</v>
      </c>
      <c r="I78" s="6" t="s">
        <v>374</v>
      </c>
    </row>
    <row r="79" spans="2:9">
      <c r="B79" s="276" t="s">
        <v>402</v>
      </c>
      <c r="C79" s="276" t="s">
        <v>403</v>
      </c>
      <c r="D79" s="300">
        <v>1</v>
      </c>
      <c r="E79" s="304" t="s">
        <v>25</v>
      </c>
      <c r="F79" s="280">
        <v>364071.89</v>
      </c>
      <c r="G79" s="13" t="s">
        <v>404</v>
      </c>
      <c r="H79" s="13">
        <v>100</v>
      </c>
      <c r="I79" s="13" t="s">
        <v>38</v>
      </c>
    </row>
    <row r="80" spans="2:9">
      <c r="B80" s="299"/>
      <c r="C80" s="299"/>
      <c r="D80" s="301"/>
      <c r="E80" s="305"/>
      <c r="F80" s="307"/>
      <c r="G80" s="13" t="s">
        <v>405</v>
      </c>
      <c r="H80" s="13">
        <v>48</v>
      </c>
      <c r="I80" s="13" t="s">
        <v>80</v>
      </c>
    </row>
    <row r="81" spans="2:9">
      <c r="B81" s="299"/>
      <c r="C81" s="299"/>
      <c r="D81" s="301"/>
      <c r="E81" s="305"/>
      <c r="F81" s="307"/>
      <c r="G81" s="13" t="s">
        <v>132</v>
      </c>
      <c r="H81" s="13">
        <v>144</v>
      </c>
      <c r="I81" s="13" t="s">
        <v>58</v>
      </c>
    </row>
    <row r="82" spans="2:9">
      <c r="B82" s="299"/>
      <c r="C82" s="299"/>
      <c r="D82" s="301"/>
      <c r="E82" s="305"/>
      <c r="F82" s="307"/>
      <c r="G82" s="13" t="s">
        <v>140</v>
      </c>
      <c r="H82" s="13">
        <v>1</v>
      </c>
      <c r="I82" s="13" t="s">
        <v>406</v>
      </c>
    </row>
    <row r="83" spans="2:9">
      <c r="B83" s="277"/>
      <c r="C83" s="277"/>
      <c r="D83" s="302"/>
      <c r="E83" s="306"/>
      <c r="F83" s="281"/>
      <c r="G83" s="13" t="s">
        <v>407</v>
      </c>
      <c r="H83" s="13">
        <v>50</v>
      </c>
      <c r="I83" s="13" t="s">
        <v>58</v>
      </c>
    </row>
    <row r="84" spans="2:9">
      <c r="B84" s="276" t="s">
        <v>408</v>
      </c>
      <c r="C84" s="300" t="s">
        <v>403</v>
      </c>
      <c r="D84" s="300">
        <v>1</v>
      </c>
      <c r="E84" s="304" t="s">
        <v>25</v>
      </c>
      <c r="F84" s="280">
        <v>20869.05</v>
      </c>
      <c r="G84" s="13" t="s">
        <v>409</v>
      </c>
      <c r="H84" s="13">
        <v>25</v>
      </c>
      <c r="I84" s="13" t="s">
        <v>80</v>
      </c>
    </row>
    <row r="85" spans="2:9">
      <c r="B85" s="299"/>
      <c r="C85" s="301"/>
      <c r="D85" s="301"/>
      <c r="E85" s="305"/>
      <c r="F85" s="307"/>
      <c r="G85" s="13" t="s">
        <v>410</v>
      </c>
      <c r="H85" s="13">
        <v>25</v>
      </c>
      <c r="I85" s="13" t="s">
        <v>80</v>
      </c>
    </row>
    <row r="86" spans="2:9">
      <c r="B86" s="299"/>
      <c r="C86" s="301"/>
      <c r="D86" s="301"/>
      <c r="E86" s="305"/>
      <c r="F86" s="307"/>
      <c r="G86" s="13" t="s">
        <v>68</v>
      </c>
      <c r="H86" s="13">
        <v>150</v>
      </c>
      <c r="I86" s="13" t="s">
        <v>69</v>
      </c>
    </row>
    <row r="87" spans="2:9">
      <c r="B87" s="276" t="s">
        <v>411</v>
      </c>
      <c r="C87" s="300" t="s">
        <v>403</v>
      </c>
      <c r="D87" s="300">
        <v>1</v>
      </c>
      <c r="E87" s="304" t="s">
        <v>25</v>
      </c>
      <c r="F87" s="280">
        <v>26297.85</v>
      </c>
      <c r="G87" s="13" t="s">
        <v>412</v>
      </c>
      <c r="H87" s="13">
        <v>25</v>
      </c>
      <c r="I87" s="13" t="s">
        <v>80</v>
      </c>
    </row>
    <row r="88" spans="2:9">
      <c r="B88" s="299"/>
      <c r="C88" s="301"/>
      <c r="D88" s="301"/>
      <c r="E88" s="305"/>
      <c r="F88" s="307"/>
      <c r="G88" s="13" t="s">
        <v>409</v>
      </c>
      <c r="H88" s="13">
        <v>25</v>
      </c>
      <c r="I88" s="13" t="s">
        <v>80</v>
      </c>
    </row>
    <row r="89" spans="2:9">
      <c r="B89" s="299"/>
      <c r="C89" s="301"/>
      <c r="D89" s="301"/>
      <c r="E89" s="305"/>
      <c r="F89" s="307"/>
      <c r="G89" s="13" t="s">
        <v>413</v>
      </c>
      <c r="H89" s="13">
        <v>2</v>
      </c>
      <c r="I89" s="13" t="s">
        <v>80</v>
      </c>
    </row>
    <row r="90" spans="2:9">
      <c r="B90" s="277"/>
      <c r="C90" s="302"/>
      <c r="D90" s="302"/>
      <c r="E90" s="306"/>
      <c r="F90" s="281"/>
      <c r="G90" s="13" t="s">
        <v>68</v>
      </c>
      <c r="H90" s="13">
        <v>150</v>
      </c>
      <c r="I90" s="13" t="s">
        <v>69</v>
      </c>
    </row>
    <row r="91" spans="2:9">
      <c r="B91" s="3"/>
      <c r="F91" s="28"/>
    </row>
    <row r="92" spans="2:9">
      <c r="F92" s="4"/>
    </row>
    <row r="93" spans="2:9" ht="15" thickBot="1">
      <c r="C93" s="75" t="s">
        <v>164</v>
      </c>
      <c r="F93" s="4">
        <f>SUM(F79:F92)</f>
        <v>411238.79</v>
      </c>
    </row>
    <row r="94" spans="2:9">
      <c r="C94" s="3"/>
      <c r="F94" s="4"/>
    </row>
    <row r="95" spans="2:9">
      <c r="C95" s="3" t="s">
        <v>393</v>
      </c>
      <c r="F95" s="17">
        <v>3897.9</v>
      </c>
    </row>
    <row r="96" spans="2:9">
      <c r="C96" s="3" t="s">
        <v>395</v>
      </c>
      <c r="F96" s="4">
        <v>2949.59</v>
      </c>
    </row>
    <row r="97" spans="2:9">
      <c r="C97" s="3"/>
      <c r="F97" s="4"/>
    </row>
    <row r="98" spans="2:9">
      <c r="C98" s="20" t="s">
        <v>173</v>
      </c>
      <c r="F98" s="4">
        <f>SUM(F95:F96)</f>
        <v>6847.49</v>
      </c>
    </row>
    <row r="99" spans="2:9">
      <c r="C99" s="20"/>
      <c r="F99" s="4"/>
    </row>
    <row r="100" spans="2:9">
      <c r="C100" s="3" t="s">
        <v>174</v>
      </c>
      <c r="F100" s="4">
        <v>200509.3</v>
      </c>
    </row>
    <row r="101" spans="2:9">
      <c r="C101" s="3"/>
      <c r="F101" s="4"/>
    </row>
    <row r="102" spans="2:9">
      <c r="C102" s="20" t="s">
        <v>175</v>
      </c>
      <c r="F102" s="4">
        <f>F100+F98+F93</f>
        <v>618595.57999999996</v>
      </c>
    </row>
    <row r="105" spans="2:9">
      <c r="B105" s="1" t="s">
        <v>176</v>
      </c>
      <c r="C105" t="s">
        <v>414</v>
      </c>
      <c r="F105" s="4"/>
    </row>
    <row r="106" spans="2:9">
      <c r="B106" s="1" t="s">
        <v>178</v>
      </c>
      <c r="C106" t="s">
        <v>415</v>
      </c>
      <c r="F106" s="4"/>
    </row>
    <row r="107" spans="2:9">
      <c r="B107" s="268" t="s">
        <v>15</v>
      </c>
      <c r="C107" s="268" t="s">
        <v>16</v>
      </c>
      <c r="D107" s="265" t="s">
        <v>17</v>
      </c>
      <c r="E107" s="5" t="s">
        <v>180</v>
      </c>
      <c r="F107" s="78" t="s">
        <v>181</v>
      </c>
      <c r="G107" s="6" t="s">
        <v>20</v>
      </c>
      <c r="H107" s="7" t="s">
        <v>182</v>
      </c>
      <c r="I107" s="6" t="s">
        <v>374</v>
      </c>
    </row>
    <row r="108" spans="2:9">
      <c r="B108" s="13" t="s">
        <v>112</v>
      </c>
      <c r="C108" s="13" t="s">
        <v>416</v>
      </c>
      <c r="D108" s="10">
        <v>1</v>
      </c>
      <c r="E108" s="272" t="s">
        <v>25</v>
      </c>
      <c r="F108" s="34">
        <v>7268.52</v>
      </c>
      <c r="G108" s="13" t="s">
        <v>417</v>
      </c>
      <c r="H108" s="13">
        <v>1</v>
      </c>
      <c r="I108" s="13" t="s">
        <v>38</v>
      </c>
    </row>
    <row r="109" spans="2:9">
      <c r="B109" s="255" t="s">
        <v>418</v>
      </c>
      <c r="C109" s="264" t="s">
        <v>419</v>
      </c>
      <c r="D109" s="264">
        <v>1</v>
      </c>
      <c r="E109" s="127" t="s">
        <v>25</v>
      </c>
      <c r="F109" s="129">
        <v>41305.9</v>
      </c>
      <c r="G109" s="13" t="s">
        <v>420</v>
      </c>
      <c r="H109" s="13">
        <v>150</v>
      </c>
      <c r="I109" s="13" t="s">
        <v>38</v>
      </c>
    </row>
    <row r="110" spans="2:9">
      <c r="B110" s="300" t="s">
        <v>411</v>
      </c>
      <c r="C110" s="300" t="s">
        <v>419</v>
      </c>
      <c r="D110" s="300">
        <v>1</v>
      </c>
      <c r="E110" s="276" t="s">
        <v>25</v>
      </c>
      <c r="F110" s="280">
        <v>20625.05</v>
      </c>
      <c r="G110" s="13" t="s">
        <v>421</v>
      </c>
      <c r="H110" s="13">
        <v>40</v>
      </c>
      <c r="I110" s="13" t="s">
        <v>80</v>
      </c>
    </row>
    <row r="111" spans="2:9">
      <c r="B111" s="301"/>
      <c r="C111" s="301"/>
      <c r="D111" s="301"/>
      <c r="E111" s="299"/>
      <c r="F111" s="307"/>
      <c r="G111" s="13" t="s">
        <v>422</v>
      </c>
      <c r="H111" s="13">
        <v>10</v>
      </c>
      <c r="I111" s="13" t="s">
        <v>80</v>
      </c>
    </row>
    <row r="112" spans="2:9">
      <c r="B112" s="301"/>
      <c r="C112" s="301"/>
      <c r="D112" s="301"/>
      <c r="E112" s="299"/>
      <c r="F112" s="307"/>
      <c r="G112" s="13" t="s">
        <v>413</v>
      </c>
      <c r="H112" s="13">
        <v>1.5</v>
      </c>
      <c r="I112" s="13" t="s">
        <v>80</v>
      </c>
    </row>
    <row r="113" spans="2:9">
      <c r="B113" s="302"/>
      <c r="C113" s="302"/>
      <c r="D113" s="302"/>
      <c r="E113" s="277"/>
      <c r="F113" s="281"/>
      <c r="G113" s="13" t="s">
        <v>68</v>
      </c>
      <c r="H113" s="13">
        <v>150</v>
      </c>
      <c r="I113" s="13" t="s">
        <v>69</v>
      </c>
    </row>
    <row r="114" spans="2:9">
      <c r="F114" s="28"/>
    </row>
    <row r="115" spans="2:9">
      <c r="F115" s="4"/>
    </row>
    <row r="116" spans="2:9" ht="15" thickBot="1">
      <c r="C116" s="75" t="s">
        <v>164</v>
      </c>
      <c r="F116" s="4">
        <f>SUM(F108:F115)</f>
        <v>69199.47</v>
      </c>
    </row>
    <row r="117" spans="2:9">
      <c r="C117" s="20"/>
      <c r="F117" s="4"/>
    </row>
    <row r="118" spans="2:9">
      <c r="C118" s="3" t="s">
        <v>174</v>
      </c>
      <c r="F118" s="19">
        <v>17562.82</v>
      </c>
    </row>
    <row r="119" spans="2:9">
      <c r="C119" s="3"/>
      <c r="F119" s="4"/>
    </row>
    <row r="120" spans="2:9">
      <c r="C120" s="20" t="s">
        <v>175</v>
      </c>
      <c r="F120" s="4">
        <f>F118+F116</f>
        <v>86762.290000000008</v>
      </c>
    </row>
    <row r="123" spans="2:9">
      <c r="B123" t="s">
        <v>176</v>
      </c>
      <c r="C123" t="s">
        <v>423</v>
      </c>
    </row>
    <row r="124" spans="2:9">
      <c r="B124" t="s">
        <v>178</v>
      </c>
      <c r="C124" t="s">
        <v>424</v>
      </c>
    </row>
    <row r="125" spans="2:9">
      <c r="B125" s="5"/>
      <c r="C125" s="5"/>
      <c r="D125" s="5"/>
      <c r="E125" s="5"/>
      <c r="F125" s="5"/>
      <c r="G125" s="5"/>
      <c r="H125" s="5"/>
      <c r="I125" s="5"/>
    </row>
    <row r="126" spans="2:9">
      <c r="C126" t="s">
        <v>425</v>
      </c>
      <c r="D126" t="s">
        <v>426</v>
      </c>
      <c r="F126">
        <v>35000</v>
      </c>
    </row>
    <row r="130" spans="2:9">
      <c r="C130" t="s">
        <v>175</v>
      </c>
      <c r="F130">
        <v>35000</v>
      </c>
    </row>
    <row r="134" spans="2:9">
      <c r="B134" s="1" t="s">
        <v>176</v>
      </c>
      <c r="C134" t="s">
        <v>427</v>
      </c>
      <c r="F134" s="4"/>
    </row>
    <row r="135" spans="2:9">
      <c r="B135" s="1" t="s">
        <v>178</v>
      </c>
      <c r="C135" t="s">
        <v>428</v>
      </c>
      <c r="F135" s="4"/>
    </row>
    <row r="136" spans="2:9">
      <c r="B136" s="5" t="s">
        <v>15</v>
      </c>
      <c r="C136" s="5" t="s">
        <v>16</v>
      </c>
      <c r="D136" s="77" t="s">
        <v>17</v>
      </c>
      <c r="E136" s="5" t="s">
        <v>180</v>
      </c>
      <c r="F136" s="78" t="s">
        <v>181</v>
      </c>
      <c r="G136" s="6" t="s">
        <v>20</v>
      </c>
      <c r="H136" s="7" t="s">
        <v>182</v>
      </c>
      <c r="I136" s="6" t="s">
        <v>374</v>
      </c>
    </row>
    <row r="137" spans="2:9">
      <c r="B137" t="s">
        <v>429</v>
      </c>
      <c r="C137" t="s">
        <v>416</v>
      </c>
      <c r="D137" s="14">
        <v>100</v>
      </c>
      <c r="E137" s="13" t="s">
        <v>25</v>
      </c>
      <c r="F137" s="34">
        <v>522517.57809999998</v>
      </c>
      <c r="G137" s="13" t="s">
        <v>17</v>
      </c>
      <c r="H137" s="13">
        <v>1</v>
      </c>
      <c r="I137" s="13" t="s">
        <v>65</v>
      </c>
    </row>
    <row r="138" spans="2:9">
      <c r="B138" s="276" t="s">
        <v>430</v>
      </c>
      <c r="C138" s="300" t="s">
        <v>419</v>
      </c>
      <c r="D138" s="300">
        <v>1</v>
      </c>
      <c r="E138" s="300" t="s">
        <v>25</v>
      </c>
      <c r="F138" s="280">
        <v>87961.703999999998</v>
      </c>
      <c r="G138" s="13" t="s">
        <v>431</v>
      </c>
      <c r="H138" s="13">
        <v>4</v>
      </c>
      <c r="I138" s="13" t="s">
        <v>38</v>
      </c>
    </row>
    <row r="139" spans="2:9">
      <c r="B139" s="299"/>
      <c r="C139" s="301"/>
      <c r="D139" s="301"/>
      <c r="E139" s="301"/>
      <c r="F139" s="307"/>
      <c r="G139" s="13" t="s">
        <v>432</v>
      </c>
      <c r="H139" s="13">
        <v>100</v>
      </c>
      <c r="I139" s="13" t="s">
        <v>65</v>
      </c>
    </row>
    <row r="140" spans="2:9">
      <c r="B140" s="276" t="s">
        <v>418</v>
      </c>
      <c r="C140" s="300" t="s">
        <v>419</v>
      </c>
      <c r="D140" s="300">
        <v>2</v>
      </c>
      <c r="E140" s="300" t="s">
        <v>25</v>
      </c>
      <c r="F140" s="280">
        <v>57115.8</v>
      </c>
      <c r="G140" s="13" t="s">
        <v>420</v>
      </c>
      <c r="H140" s="13">
        <v>100</v>
      </c>
      <c r="I140" s="13" t="s">
        <v>38</v>
      </c>
    </row>
    <row r="141" spans="2:9">
      <c r="B141" s="299"/>
      <c r="C141" s="301"/>
      <c r="D141" s="301"/>
      <c r="E141" s="301"/>
      <c r="F141" s="307"/>
      <c r="G141" s="13" t="s">
        <v>433</v>
      </c>
      <c r="H141" s="13">
        <v>100</v>
      </c>
      <c r="I141" s="13" t="s">
        <v>38</v>
      </c>
    </row>
    <row r="142" spans="2:9">
      <c r="B142" s="300" t="s">
        <v>411</v>
      </c>
      <c r="C142" s="300" t="s">
        <v>419</v>
      </c>
      <c r="D142" s="300">
        <v>1</v>
      </c>
      <c r="E142" s="300" t="s">
        <v>25</v>
      </c>
      <c r="F142" s="280">
        <v>509570.38200000004</v>
      </c>
      <c r="G142" s="13" t="s">
        <v>421</v>
      </c>
      <c r="H142" s="13">
        <v>1500</v>
      </c>
      <c r="I142" s="13" t="s">
        <v>80</v>
      </c>
    </row>
    <row r="143" spans="2:9">
      <c r="B143" s="301"/>
      <c r="C143" s="301"/>
      <c r="D143" s="301"/>
      <c r="E143" s="301"/>
      <c r="F143" s="307"/>
      <c r="G143" s="13" t="s">
        <v>413</v>
      </c>
      <c r="H143" s="13">
        <v>1</v>
      </c>
      <c r="I143" s="13" t="s">
        <v>80</v>
      </c>
    </row>
    <row r="144" spans="2:9">
      <c r="B144" s="302"/>
      <c r="C144" s="302"/>
      <c r="D144" s="302"/>
      <c r="E144" s="302"/>
      <c r="F144" s="281"/>
      <c r="G144" s="13" t="s">
        <v>68</v>
      </c>
      <c r="H144" s="13">
        <v>100</v>
      </c>
      <c r="I144" s="13" t="s">
        <v>69</v>
      </c>
    </row>
    <row r="145" spans="3:6">
      <c r="F145" s="28"/>
    </row>
    <row r="146" spans="3:6">
      <c r="F146" s="4"/>
    </row>
    <row r="147" spans="3:6" ht="15" thickBot="1">
      <c r="C147" s="75" t="s">
        <v>164</v>
      </c>
      <c r="F147" s="4">
        <f>SUM(F137:F146)</f>
        <v>1177165.4641</v>
      </c>
    </row>
    <row r="148" spans="3:6">
      <c r="C148" s="3"/>
      <c r="F148" s="4"/>
    </row>
    <row r="149" spans="3:6">
      <c r="C149" s="3" t="s">
        <v>393</v>
      </c>
      <c r="F149" s="17">
        <v>9700.94</v>
      </c>
    </row>
    <row r="150" spans="3:6">
      <c r="C150" s="3" t="s">
        <v>395</v>
      </c>
      <c r="F150" s="4">
        <v>8443.17</v>
      </c>
    </row>
    <row r="151" spans="3:6">
      <c r="C151" s="3" t="s">
        <v>434</v>
      </c>
      <c r="F151" s="4">
        <v>117716.55</v>
      </c>
    </row>
    <row r="152" spans="3:6">
      <c r="C152" s="3" t="s">
        <v>435</v>
      </c>
      <c r="F152" s="4">
        <v>24720.47</v>
      </c>
    </row>
    <row r="153" spans="3:6">
      <c r="C153" s="3"/>
      <c r="F153" s="4"/>
    </row>
    <row r="154" spans="3:6">
      <c r="C154" s="20" t="s">
        <v>173</v>
      </c>
      <c r="F154" s="4">
        <f>SUM(F149:F152)</f>
        <v>160581.13</v>
      </c>
    </row>
    <row r="155" spans="3:6">
      <c r="C155" s="20"/>
      <c r="F155" s="4"/>
    </row>
    <row r="156" spans="3:6">
      <c r="C156" s="3" t="s">
        <v>174</v>
      </c>
      <c r="F156" s="19">
        <v>415754.73</v>
      </c>
    </row>
    <row r="157" spans="3:6">
      <c r="C157" s="3"/>
      <c r="F157" s="4"/>
    </row>
    <row r="158" spans="3:6">
      <c r="C158" s="20" t="s">
        <v>175</v>
      </c>
      <c r="F158" s="4">
        <f>F156+F154+F147</f>
        <v>1753501.3240999999</v>
      </c>
    </row>
    <row r="162" spans="2:9">
      <c r="B162" s="1" t="s">
        <v>176</v>
      </c>
      <c r="C162" t="s">
        <v>436</v>
      </c>
      <c r="F162" s="4"/>
    </row>
    <row r="163" spans="2:9">
      <c r="B163" s="1" t="s">
        <v>178</v>
      </c>
      <c r="C163" t="s">
        <v>437</v>
      </c>
      <c r="F163" s="4"/>
    </row>
    <row r="164" spans="2:9">
      <c r="B164" s="5" t="s">
        <v>15</v>
      </c>
      <c r="C164" s="5" t="s">
        <v>16</v>
      </c>
      <c r="D164" s="77" t="s">
        <v>17</v>
      </c>
      <c r="E164" s="5" t="s">
        <v>180</v>
      </c>
      <c r="F164" s="78" t="s">
        <v>181</v>
      </c>
      <c r="G164" s="6" t="s">
        <v>20</v>
      </c>
      <c r="H164" s="7" t="s">
        <v>182</v>
      </c>
      <c r="I164" s="6" t="s">
        <v>374</v>
      </c>
    </row>
    <row r="165" spans="2:9">
      <c r="B165" s="276" t="s">
        <v>402</v>
      </c>
      <c r="C165" s="276" t="s">
        <v>403</v>
      </c>
      <c r="D165" s="278">
        <v>1</v>
      </c>
      <c r="E165" s="276" t="s">
        <v>25</v>
      </c>
      <c r="F165" s="280">
        <v>355342.85</v>
      </c>
      <c r="G165" s="13" t="s">
        <v>404</v>
      </c>
      <c r="H165" s="13">
        <v>91</v>
      </c>
      <c r="I165" s="13" t="s">
        <v>38</v>
      </c>
    </row>
    <row r="166" spans="2:9">
      <c r="B166" s="299"/>
      <c r="C166" s="299"/>
      <c r="D166" s="303"/>
      <c r="E166" s="299"/>
      <c r="F166" s="307"/>
      <c r="G166" s="13" t="s">
        <v>405</v>
      </c>
      <c r="H166" s="13">
        <v>48</v>
      </c>
      <c r="I166" s="13" t="s">
        <v>80</v>
      </c>
    </row>
    <row r="167" spans="2:9">
      <c r="B167" s="299"/>
      <c r="C167" s="299"/>
      <c r="D167" s="303"/>
      <c r="E167" s="299"/>
      <c r="F167" s="307"/>
      <c r="G167" s="13" t="s">
        <v>132</v>
      </c>
      <c r="H167" s="13">
        <v>144</v>
      </c>
      <c r="I167" s="13" t="s">
        <v>58</v>
      </c>
    </row>
    <row r="168" spans="2:9">
      <c r="B168" s="299"/>
      <c r="C168" s="299"/>
      <c r="D168" s="303"/>
      <c r="E168" s="299"/>
      <c r="F168" s="307"/>
      <c r="G168" s="13" t="s">
        <v>140</v>
      </c>
      <c r="H168" s="13">
        <v>1</v>
      </c>
      <c r="I168" s="13" t="s">
        <v>406</v>
      </c>
    </row>
    <row r="169" spans="2:9">
      <c r="B169" s="277"/>
      <c r="C169" s="277"/>
      <c r="D169" s="279"/>
      <c r="E169" s="277"/>
      <c r="F169" s="281"/>
      <c r="G169" s="13" t="s">
        <v>407</v>
      </c>
      <c r="H169" s="13">
        <v>50</v>
      </c>
      <c r="I169" s="13" t="s">
        <v>58</v>
      </c>
    </row>
    <row r="170" spans="2:9">
      <c r="B170" s="276" t="s">
        <v>408</v>
      </c>
      <c r="C170" s="300" t="s">
        <v>403</v>
      </c>
      <c r="D170" s="278">
        <v>1</v>
      </c>
      <c r="E170" s="276" t="s">
        <v>25</v>
      </c>
      <c r="F170" s="280">
        <v>20869.05</v>
      </c>
      <c r="G170" s="13" t="s">
        <v>409</v>
      </c>
      <c r="H170" s="13">
        <v>25</v>
      </c>
      <c r="I170" s="13" t="s">
        <v>80</v>
      </c>
    </row>
    <row r="171" spans="2:9">
      <c r="B171" s="299"/>
      <c r="C171" s="301"/>
      <c r="D171" s="303"/>
      <c r="E171" s="299"/>
      <c r="F171" s="307"/>
      <c r="G171" s="13" t="s">
        <v>410</v>
      </c>
      <c r="H171" s="13">
        <v>25</v>
      </c>
      <c r="I171" s="13" t="s">
        <v>80</v>
      </c>
    </row>
    <row r="172" spans="2:9">
      <c r="B172" s="299"/>
      <c r="C172" s="301"/>
      <c r="D172" s="303"/>
      <c r="E172" s="299"/>
      <c r="F172" s="307"/>
      <c r="G172" s="13" t="s">
        <v>68</v>
      </c>
      <c r="H172" s="13">
        <v>150</v>
      </c>
      <c r="I172" s="13" t="s">
        <v>69</v>
      </c>
    </row>
    <row r="173" spans="2:9">
      <c r="B173" s="276" t="s">
        <v>411</v>
      </c>
      <c r="C173" s="300" t="s">
        <v>403</v>
      </c>
      <c r="D173" s="278">
        <v>1</v>
      </c>
      <c r="E173" s="276" t="s">
        <v>25</v>
      </c>
      <c r="F173" s="280">
        <v>26297.85</v>
      </c>
      <c r="G173" s="13" t="s">
        <v>412</v>
      </c>
      <c r="H173" s="13">
        <v>25</v>
      </c>
      <c r="I173" s="13" t="s">
        <v>80</v>
      </c>
    </row>
    <row r="174" spans="2:9">
      <c r="B174" s="299"/>
      <c r="C174" s="301"/>
      <c r="D174" s="303"/>
      <c r="E174" s="299"/>
      <c r="F174" s="307"/>
      <c r="G174" s="13" t="s">
        <v>409</v>
      </c>
      <c r="H174" s="13">
        <v>25</v>
      </c>
      <c r="I174" s="13" t="s">
        <v>80</v>
      </c>
    </row>
    <row r="175" spans="2:9">
      <c r="B175" s="299"/>
      <c r="C175" s="301"/>
      <c r="D175" s="303"/>
      <c r="E175" s="299"/>
      <c r="F175" s="307"/>
      <c r="G175" s="13" t="s">
        <v>413</v>
      </c>
      <c r="H175" s="13">
        <v>2</v>
      </c>
      <c r="I175" s="13" t="s">
        <v>80</v>
      </c>
    </row>
    <row r="176" spans="2:9">
      <c r="B176" s="277"/>
      <c r="C176" s="302"/>
      <c r="D176" s="279"/>
      <c r="E176" s="277"/>
      <c r="F176" s="281"/>
      <c r="G176" s="13" t="s">
        <v>68</v>
      </c>
      <c r="H176" s="13">
        <v>150</v>
      </c>
      <c r="I176" s="13" t="s">
        <v>69</v>
      </c>
    </row>
    <row r="177" spans="2:6">
      <c r="B177" s="3"/>
      <c r="F177" s="28"/>
    </row>
    <row r="178" spans="2:6">
      <c r="F178" s="4"/>
    </row>
    <row r="179" spans="2:6" ht="15" thickBot="1">
      <c r="C179" s="75" t="s">
        <v>164</v>
      </c>
      <c r="F179" s="4">
        <f>SUM(F165:F178)</f>
        <v>402509.74999999994</v>
      </c>
    </row>
    <row r="180" spans="2:6">
      <c r="C180" s="3"/>
      <c r="F180" s="4"/>
    </row>
    <row r="181" spans="2:6">
      <c r="C181" s="3" t="s">
        <v>393</v>
      </c>
      <c r="F181" s="17">
        <v>3842.11</v>
      </c>
    </row>
    <row r="182" spans="2:6">
      <c r="C182" s="3" t="s">
        <v>395</v>
      </c>
      <c r="F182" s="4">
        <v>2886.98</v>
      </c>
    </row>
    <row r="183" spans="2:6">
      <c r="C183" s="3"/>
      <c r="F183" s="4"/>
    </row>
    <row r="184" spans="2:6">
      <c r="C184" s="20" t="s">
        <v>173</v>
      </c>
      <c r="F184" s="4">
        <f>SUM(F181:F182)</f>
        <v>6729.09</v>
      </c>
    </row>
    <row r="185" spans="2:6">
      <c r="C185" s="20"/>
      <c r="F185" s="4"/>
    </row>
    <row r="186" spans="2:6">
      <c r="C186" s="3" t="s">
        <v>174</v>
      </c>
      <c r="F186" s="4">
        <v>197838.26</v>
      </c>
    </row>
    <row r="187" spans="2:6">
      <c r="C187" s="3"/>
      <c r="F187" s="4"/>
    </row>
    <row r="188" spans="2:6">
      <c r="C188" s="20" t="s">
        <v>175</v>
      </c>
      <c r="F188" s="4">
        <f>F186+F184+F179</f>
        <v>607077.1</v>
      </c>
    </row>
    <row r="191" spans="2:6">
      <c r="B191" s="1" t="s">
        <v>176</v>
      </c>
      <c r="C191" t="s">
        <v>438</v>
      </c>
      <c r="F191" s="4"/>
    </row>
    <row r="192" spans="2:6">
      <c r="B192" s="1" t="s">
        <v>178</v>
      </c>
      <c r="C192" t="s">
        <v>439</v>
      </c>
      <c r="F192" s="4"/>
    </row>
    <row r="193" spans="2:9">
      <c r="B193" s="5" t="s">
        <v>15</v>
      </c>
      <c r="C193" s="5" t="s">
        <v>16</v>
      </c>
      <c r="D193" s="77" t="s">
        <v>17</v>
      </c>
      <c r="E193" s="5" t="s">
        <v>180</v>
      </c>
      <c r="F193" s="78" t="s">
        <v>181</v>
      </c>
      <c r="G193" s="6" t="s">
        <v>20</v>
      </c>
      <c r="H193" s="7" t="s">
        <v>182</v>
      </c>
      <c r="I193" s="6" t="s">
        <v>374</v>
      </c>
    </row>
    <row r="194" spans="2:9">
      <c r="B194" t="s">
        <v>429</v>
      </c>
      <c r="C194" t="s">
        <v>416</v>
      </c>
      <c r="D194" s="11">
        <v>100</v>
      </c>
      <c r="E194" s="13" t="s">
        <v>25</v>
      </c>
      <c r="F194" s="34">
        <v>522517.57809999998</v>
      </c>
      <c r="G194" s="13" t="s">
        <v>17</v>
      </c>
      <c r="H194" s="13">
        <v>1</v>
      </c>
      <c r="I194" s="13" t="s">
        <v>65</v>
      </c>
    </row>
    <row r="195" spans="2:9">
      <c r="B195" s="276" t="s">
        <v>440</v>
      </c>
      <c r="C195" s="312" t="s">
        <v>403</v>
      </c>
      <c r="D195" s="310">
        <v>50</v>
      </c>
      <c r="E195" s="276" t="s">
        <v>207</v>
      </c>
      <c r="F195" s="280">
        <v>218514.8438</v>
      </c>
      <c r="G195" s="13" t="s">
        <v>413</v>
      </c>
      <c r="H195" s="13">
        <v>1.5</v>
      </c>
      <c r="I195" s="13" t="s">
        <v>80</v>
      </c>
    </row>
    <row r="196" spans="2:9">
      <c r="B196" s="299"/>
      <c r="C196" s="313"/>
      <c r="D196" s="310"/>
      <c r="E196" s="299"/>
      <c r="F196" s="307"/>
      <c r="G196" s="13" t="s">
        <v>68</v>
      </c>
      <c r="H196" s="13">
        <v>150</v>
      </c>
      <c r="I196" s="13" t="s">
        <v>69</v>
      </c>
    </row>
    <row r="197" spans="2:9">
      <c r="B197" s="276" t="s">
        <v>430</v>
      </c>
      <c r="C197" s="308" t="s">
        <v>419</v>
      </c>
      <c r="D197" s="310">
        <v>1</v>
      </c>
      <c r="E197" s="300" t="s">
        <v>25</v>
      </c>
      <c r="F197" s="280">
        <v>87961.703999999998</v>
      </c>
      <c r="G197" s="13" t="s">
        <v>431</v>
      </c>
      <c r="H197" s="13">
        <v>4</v>
      </c>
      <c r="I197" s="13" t="s">
        <v>38</v>
      </c>
    </row>
    <row r="198" spans="2:9">
      <c r="B198" s="299"/>
      <c r="C198" s="309"/>
      <c r="D198" s="310"/>
      <c r="E198" s="301"/>
      <c r="F198" s="307"/>
      <c r="G198" s="13" t="s">
        <v>432</v>
      </c>
      <c r="H198" s="13">
        <v>100</v>
      </c>
      <c r="I198" s="13" t="s">
        <v>65</v>
      </c>
    </row>
    <row r="199" spans="2:9">
      <c r="B199" s="276" t="s">
        <v>418</v>
      </c>
      <c r="C199" s="308" t="s">
        <v>419</v>
      </c>
      <c r="D199" s="310">
        <v>2</v>
      </c>
      <c r="E199" s="300" t="s">
        <v>25</v>
      </c>
      <c r="F199" s="280">
        <v>57115.8</v>
      </c>
      <c r="G199" s="13" t="s">
        <v>420</v>
      </c>
      <c r="H199" s="13">
        <v>100</v>
      </c>
      <c r="I199" s="13" t="s">
        <v>38</v>
      </c>
    </row>
    <row r="200" spans="2:9">
      <c r="B200" s="299"/>
      <c r="C200" s="309"/>
      <c r="D200" s="310"/>
      <c r="E200" s="301"/>
      <c r="F200" s="307"/>
      <c r="G200" s="13" t="s">
        <v>433</v>
      </c>
      <c r="H200" s="13">
        <v>100</v>
      </c>
      <c r="I200" s="13" t="s">
        <v>38</v>
      </c>
    </row>
    <row r="201" spans="2:9">
      <c r="B201" s="300" t="s">
        <v>411</v>
      </c>
      <c r="C201" s="308" t="s">
        <v>419</v>
      </c>
      <c r="D201" s="310">
        <v>1</v>
      </c>
      <c r="E201" s="300" t="s">
        <v>25</v>
      </c>
      <c r="F201" s="280">
        <v>509570.38200000004</v>
      </c>
      <c r="G201" s="13" t="s">
        <v>421</v>
      </c>
      <c r="H201" s="13">
        <v>1500</v>
      </c>
      <c r="I201" s="13" t="s">
        <v>80</v>
      </c>
    </row>
    <row r="202" spans="2:9">
      <c r="B202" s="301"/>
      <c r="C202" s="309"/>
      <c r="D202" s="310"/>
      <c r="E202" s="301"/>
      <c r="F202" s="307"/>
      <c r="G202" s="13" t="s">
        <v>413</v>
      </c>
      <c r="H202" s="13">
        <v>1</v>
      </c>
      <c r="I202" s="13" t="s">
        <v>80</v>
      </c>
    </row>
    <row r="203" spans="2:9">
      <c r="B203" s="302"/>
      <c r="C203" s="311"/>
      <c r="D203" s="310"/>
      <c r="E203" s="302"/>
      <c r="F203" s="281"/>
      <c r="G203" s="13" t="s">
        <v>68</v>
      </c>
      <c r="H203" s="13">
        <v>100</v>
      </c>
      <c r="I203" s="13" t="s">
        <v>69</v>
      </c>
    </row>
    <row r="204" spans="2:9">
      <c r="F204" s="28"/>
    </row>
    <row r="205" spans="2:9">
      <c r="F205" s="4"/>
    </row>
    <row r="206" spans="2:9" ht="15" thickBot="1">
      <c r="C206" s="75" t="s">
        <v>164</v>
      </c>
      <c r="F206" s="4">
        <f>SUM(F194:F205)</f>
        <v>1395680.3079000001</v>
      </c>
    </row>
    <row r="207" spans="2:9">
      <c r="C207" s="3"/>
      <c r="F207" s="4"/>
    </row>
    <row r="208" spans="2:9">
      <c r="C208" s="3" t="s">
        <v>393</v>
      </c>
      <c r="F208" s="17">
        <v>11501.7</v>
      </c>
    </row>
    <row r="209" spans="2:9">
      <c r="C209" s="3" t="s">
        <v>395</v>
      </c>
      <c r="F209" s="4">
        <v>10010.459999999999</v>
      </c>
    </row>
    <row r="210" spans="2:9">
      <c r="C210" s="3" t="s">
        <v>434</v>
      </c>
      <c r="F210" s="4">
        <v>139568.03</v>
      </c>
    </row>
    <row r="211" spans="2:9">
      <c r="C211" s="3"/>
      <c r="F211" s="4"/>
    </row>
    <row r="212" spans="2:9">
      <c r="C212" s="20" t="s">
        <v>173</v>
      </c>
      <c r="F212" s="4">
        <f>SUM(F208:F210)</f>
        <v>161080.19</v>
      </c>
    </row>
    <row r="213" spans="2:9">
      <c r="C213" s="20"/>
      <c r="F213" s="4"/>
    </row>
    <row r="214" spans="2:9">
      <c r="C214" s="3" t="s">
        <v>174</v>
      </c>
      <c r="F214" s="19">
        <v>457218.58</v>
      </c>
    </row>
    <row r="215" spans="2:9">
      <c r="C215" s="3"/>
      <c r="F215" s="4"/>
    </row>
    <row r="216" spans="2:9">
      <c r="C216" s="20" t="s">
        <v>175</v>
      </c>
      <c r="F216" s="4">
        <f>F214+F212+F206</f>
        <v>2013979.0779000001</v>
      </c>
    </row>
    <row r="218" spans="2:9">
      <c r="B218" s="1" t="s">
        <v>176</v>
      </c>
      <c r="C218" t="s">
        <v>441</v>
      </c>
      <c r="F218" s="4"/>
    </row>
    <row r="219" spans="2:9">
      <c r="B219" s="1" t="s">
        <v>178</v>
      </c>
      <c r="C219" t="s">
        <v>442</v>
      </c>
      <c r="F219" s="4"/>
    </row>
    <row r="220" spans="2:9">
      <c r="B220" s="5" t="s">
        <v>15</v>
      </c>
      <c r="C220" s="5" t="s">
        <v>16</v>
      </c>
      <c r="D220" s="77" t="s">
        <v>17</v>
      </c>
      <c r="E220" s="5" t="s">
        <v>180</v>
      </c>
      <c r="F220" s="78" t="s">
        <v>181</v>
      </c>
      <c r="G220" s="6" t="s">
        <v>20</v>
      </c>
      <c r="H220" s="7" t="s">
        <v>182</v>
      </c>
      <c r="I220" s="6" t="s">
        <v>374</v>
      </c>
    </row>
    <row r="221" spans="2:9">
      <c r="B221" s="13" t="s">
        <v>429</v>
      </c>
      <c r="C221" s="13" t="s">
        <v>416</v>
      </c>
      <c r="D221" s="130">
        <v>100</v>
      </c>
      <c r="E221" s="101" t="s">
        <v>25</v>
      </c>
      <c r="F221" s="33">
        <v>522517.57809999998</v>
      </c>
      <c r="G221" s="13" t="s">
        <v>17</v>
      </c>
      <c r="H221" s="13">
        <v>1</v>
      </c>
      <c r="I221" s="13" t="s">
        <v>65</v>
      </c>
    </row>
    <row r="222" spans="2:9">
      <c r="B222" s="276" t="s">
        <v>440</v>
      </c>
      <c r="C222" s="276" t="s">
        <v>403</v>
      </c>
      <c r="D222" s="278">
        <v>100</v>
      </c>
      <c r="E222" s="276" t="s">
        <v>25</v>
      </c>
      <c r="F222" s="280">
        <v>22684.82</v>
      </c>
      <c r="G222" s="13" t="s">
        <v>413</v>
      </c>
      <c r="H222" s="13">
        <v>1.5</v>
      </c>
      <c r="I222" s="13" t="s">
        <v>80</v>
      </c>
    </row>
    <row r="223" spans="2:9">
      <c r="B223" s="277"/>
      <c r="C223" s="277"/>
      <c r="D223" s="279"/>
      <c r="E223" s="277"/>
      <c r="F223" s="281"/>
      <c r="G223" s="13" t="s">
        <v>68</v>
      </c>
      <c r="H223" s="13">
        <v>150</v>
      </c>
      <c r="I223" s="13" t="s">
        <v>69</v>
      </c>
    </row>
    <row r="224" spans="2:9">
      <c r="B224" s="276" t="s">
        <v>443</v>
      </c>
      <c r="C224" s="276" t="s">
        <v>403</v>
      </c>
      <c r="D224" s="278">
        <v>1</v>
      </c>
      <c r="E224" s="276" t="s">
        <v>25</v>
      </c>
      <c r="F224" s="280">
        <v>730029</v>
      </c>
      <c r="G224" s="13" t="s">
        <v>68</v>
      </c>
      <c r="H224" s="13">
        <v>150</v>
      </c>
      <c r="I224" s="13" t="s">
        <v>69</v>
      </c>
    </row>
    <row r="225" spans="2:9">
      <c r="B225" s="277"/>
      <c r="C225" s="277"/>
      <c r="D225" s="279"/>
      <c r="E225" s="277"/>
      <c r="F225" s="281"/>
      <c r="G225" s="13" t="s">
        <v>79</v>
      </c>
      <c r="H225" s="13">
        <v>5000</v>
      </c>
      <c r="I225" s="13" t="s">
        <v>80</v>
      </c>
    </row>
    <row r="226" spans="2:9">
      <c r="B226" s="3"/>
      <c r="F226" s="28"/>
    </row>
    <row r="227" spans="2:9">
      <c r="F227" s="4"/>
    </row>
    <row r="228" spans="2:9" ht="15" thickBot="1">
      <c r="C228" s="75" t="s">
        <v>164</v>
      </c>
      <c r="F228" s="4">
        <f>SUM(F221:F227)</f>
        <v>1275231.3980999999</v>
      </c>
    </row>
    <row r="229" spans="2:9">
      <c r="C229" s="3"/>
      <c r="F229" s="4"/>
    </row>
    <row r="230" spans="2:9">
      <c r="C230" s="20"/>
      <c r="F230" s="4"/>
    </row>
    <row r="231" spans="2:9">
      <c r="C231" s="3" t="s">
        <v>174</v>
      </c>
      <c r="F231" s="4">
        <v>323653.73</v>
      </c>
    </row>
    <row r="232" spans="2:9">
      <c r="C232" s="3"/>
      <c r="F232" s="4"/>
    </row>
    <row r="233" spans="2:9">
      <c r="C233" s="20" t="s">
        <v>175</v>
      </c>
      <c r="F233" s="4">
        <f>F231+F228</f>
        <v>1598885.1280999999</v>
      </c>
    </row>
    <row r="237" spans="2:9">
      <c r="B237" s="1" t="s">
        <v>176</v>
      </c>
      <c r="C237" t="s">
        <v>444</v>
      </c>
      <c r="F237" s="4"/>
    </row>
    <row r="238" spans="2:9">
      <c r="B238" s="1" t="s">
        <v>178</v>
      </c>
      <c r="C238" t="s">
        <v>445</v>
      </c>
      <c r="F238" s="4"/>
    </row>
    <row r="239" spans="2:9">
      <c r="B239" s="5" t="s">
        <v>15</v>
      </c>
      <c r="C239" s="5" t="s">
        <v>16</v>
      </c>
      <c r="D239" s="265" t="s">
        <v>17</v>
      </c>
      <c r="E239" s="5" t="s">
        <v>180</v>
      </c>
      <c r="F239" s="78" t="s">
        <v>181</v>
      </c>
      <c r="G239" s="6" t="s">
        <v>20</v>
      </c>
      <c r="H239" s="7" t="s">
        <v>182</v>
      </c>
      <c r="I239" s="6" t="s">
        <v>374</v>
      </c>
    </row>
    <row r="240" spans="2:9">
      <c r="B240" s="10" t="s">
        <v>274</v>
      </c>
      <c r="C240" s="266" t="s">
        <v>446</v>
      </c>
      <c r="D240" s="11">
        <v>4</v>
      </c>
      <c r="E240" s="267" t="s">
        <v>25</v>
      </c>
      <c r="F240" s="131">
        <v>8593.0950080000002</v>
      </c>
      <c r="G240" s="13" t="s">
        <v>447</v>
      </c>
      <c r="H240" s="13">
        <v>225</v>
      </c>
      <c r="I240" s="13" t="s">
        <v>69</v>
      </c>
    </row>
    <row r="241" spans="2:9">
      <c r="B241" s="10" t="s">
        <v>448</v>
      </c>
      <c r="C241" s="266" t="s">
        <v>446</v>
      </c>
      <c r="D241" s="11">
        <v>3</v>
      </c>
      <c r="E241" s="267" t="s">
        <v>25</v>
      </c>
      <c r="F241" s="131">
        <v>8964.4518060000009</v>
      </c>
      <c r="G241" s="13" t="s">
        <v>447</v>
      </c>
      <c r="H241" s="13">
        <v>300</v>
      </c>
      <c r="I241" s="13" t="s">
        <v>69</v>
      </c>
    </row>
    <row r="242" spans="2:9">
      <c r="B242" s="10" t="s">
        <v>449</v>
      </c>
      <c r="C242" s="266" t="s">
        <v>446</v>
      </c>
      <c r="D242" s="11">
        <v>1</v>
      </c>
      <c r="E242" s="267" t="s">
        <v>25</v>
      </c>
      <c r="F242" s="131">
        <v>6067.6990520000008</v>
      </c>
      <c r="G242" s="13" t="s">
        <v>447</v>
      </c>
      <c r="H242" s="13">
        <v>575</v>
      </c>
      <c r="I242" s="13" t="s">
        <v>69</v>
      </c>
    </row>
    <row r="243" spans="2:9">
      <c r="B243" s="10" t="s">
        <v>450</v>
      </c>
      <c r="C243" s="266" t="s">
        <v>446</v>
      </c>
      <c r="D243" s="11">
        <v>1</v>
      </c>
      <c r="E243" s="267" t="s">
        <v>25</v>
      </c>
      <c r="F243" s="131">
        <v>3828.0274520000003</v>
      </c>
      <c r="G243" s="13" t="s">
        <v>447</v>
      </c>
      <c r="H243" s="13">
        <v>375</v>
      </c>
      <c r="I243" s="13" t="s">
        <v>69</v>
      </c>
    </row>
    <row r="244" spans="2:9">
      <c r="B244" s="10" t="s">
        <v>451</v>
      </c>
      <c r="C244" s="266" t="s">
        <v>446</v>
      </c>
      <c r="D244" s="11">
        <v>1</v>
      </c>
      <c r="E244" s="267" t="s">
        <v>25</v>
      </c>
      <c r="F244" s="131">
        <v>10547.042251999999</v>
      </c>
      <c r="G244" s="13" t="s">
        <v>447</v>
      </c>
      <c r="H244" s="13">
        <v>975</v>
      </c>
      <c r="I244" s="13" t="s">
        <v>69</v>
      </c>
    </row>
    <row r="245" spans="2:9">
      <c r="B245" s="10" t="s">
        <v>452</v>
      </c>
      <c r="C245" s="266" t="s">
        <v>446</v>
      </c>
      <c r="D245" s="11">
        <v>1</v>
      </c>
      <c r="E245" s="267" t="s">
        <v>25</v>
      </c>
      <c r="F245" s="131">
        <v>6347.658002000001</v>
      </c>
      <c r="G245" s="13" t="s">
        <v>447</v>
      </c>
      <c r="H245" s="13">
        <v>600</v>
      </c>
      <c r="I245" s="13" t="s">
        <v>69</v>
      </c>
    </row>
    <row r="246" spans="2:9">
      <c r="B246" s="10" t="s">
        <v>453</v>
      </c>
      <c r="C246" s="266" t="s">
        <v>446</v>
      </c>
      <c r="D246" s="11">
        <v>1</v>
      </c>
      <c r="E246" s="267" t="s">
        <v>25</v>
      </c>
      <c r="F246" s="131">
        <v>8027.4117020000003</v>
      </c>
      <c r="G246" s="13" t="s">
        <v>447</v>
      </c>
      <c r="H246" s="13">
        <v>750</v>
      </c>
      <c r="I246" s="13" t="s">
        <v>69</v>
      </c>
    </row>
    <row r="247" spans="2:9">
      <c r="B247" s="10" t="s">
        <v>454</v>
      </c>
      <c r="C247" s="266" t="s">
        <v>446</v>
      </c>
      <c r="D247" s="11">
        <v>1</v>
      </c>
      <c r="E247" s="267" t="s">
        <v>25</v>
      </c>
      <c r="F247" s="131">
        <v>1308.3969020000002</v>
      </c>
      <c r="G247" s="13" t="s">
        <v>447</v>
      </c>
      <c r="H247" s="13">
        <v>150</v>
      </c>
      <c r="I247" s="13" t="s">
        <v>69</v>
      </c>
    </row>
    <row r="248" spans="2:9">
      <c r="B248" s="10" t="s">
        <v>455</v>
      </c>
      <c r="C248" s="266" t="s">
        <v>446</v>
      </c>
      <c r="D248" s="11">
        <v>1</v>
      </c>
      <c r="E248" s="267" t="s">
        <v>25</v>
      </c>
      <c r="F248" s="131">
        <v>13906.549652</v>
      </c>
      <c r="G248" s="13" t="s">
        <v>447</v>
      </c>
      <c r="H248" s="13">
        <v>1275</v>
      </c>
      <c r="I248" s="13" t="s">
        <v>69</v>
      </c>
    </row>
    <row r="249" spans="2:9">
      <c r="D249" s="14"/>
      <c r="E249" s="14"/>
      <c r="F249" s="34"/>
    </row>
    <row r="250" spans="2:9" ht="15" thickBot="1">
      <c r="C250" s="75" t="s">
        <v>164</v>
      </c>
      <c r="F250" s="4">
        <f>SUM(F240:F249)</f>
        <v>67590.331827999995</v>
      </c>
    </row>
    <row r="251" spans="2:9">
      <c r="C251" s="20"/>
      <c r="F251" s="4"/>
    </row>
    <row r="252" spans="2:9">
      <c r="C252" s="3" t="s">
        <v>174</v>
      </c>
      <c r="F252" s="4">
        <v>17769.5</v>
      </c>
    </row>
    <row r="253" spans="2:9">
      <c r="C253" s="3"/>
      <c r="F253" s="4"/>
    </row>
    <row r="254" spans="2:9">
      <c r="C254" s="20" t="s">
        <v>175</v>
      </c>
      <c r="F254" s="4">
        <f>F252+F250</f>
        <v>85359.831827999995</v>
      </c>
    </row>
    <row r="258" spans="2:9">
      <c r="B258" s="1" t="s">
        <v>176</v>
      </c>
      <c r="C258" t="s">
        <v>456</v>
      </c>
      <c r="F258" s="4"/>
    </row>
    <row r="259" spans="2:9">
      <c r="B259" s="1" t="s">
        <v>178</v>
      </c>
      <c r="C259" t="s">
        <v>457</v>
      </c>
      <c r="F259" s="4"/>
    </row>
    <row r="260" spans="2:9">
      <c r="B260" s="5" t="s">
        <v>15</v>
      </c>
      <c r="C260" s="5" t="s">
        <v>16</v>
      </c>
      <c r="D260" s="77" t="s">
        <v>17</v>
      </c>
      <c r="E260" s="5" t="s">
        <v>180</v>
      </c>
      <c r="F260" s="78" t="s">
        <v>181</v>
      </c>
      <c r="G260" s="6" t="s">
        <v>20</v>
      </c>
      <c r="H260" s="7" t="s">
        <v>182</v>
      </c>
      <c r="I260" s="6" t="s">
        <v>374</v>
      </c>
    </row>
    <row r="261" spans="2:9">
      <c r="B261" s="276" t="s">
        <v>402</v>
      </c>
      <c r="C261" s="276" t="s">
        <v>403</v>
      </c>
      <c r="D261" s="278">
        <v>1</v>
      </c>
      <c r="E261" s="304" t="s">
        <v>25</v>
      </c>
      <c r="F261" s="280">
        <v>364071.89</v>
      </c>
      <c r="G261" s="13" t="s">
        <v>404</v>
      </c>
      <c r="H261" s="13">
        <v>100</v>
      </c>
      <c r="I261" s="13" t="s">
        <v>38</v>
      </c>
    </row>
    <row r="262" spans="2:9">
      <c r="B262" s="299"/>
      <c r="C262" s="299"/>
      <c r="D262" s="303"/>
      <c r="E262" s="305"/>
      <c r="F262" s="307"/>
      <c r="G262" s="13" t="s">
        <v>405</v>
      </c>
      <c r="H262" s="13">
        <v>48</v>
      </c>
      <c r="I262" s="13" t="s">
        <v>80</v>
      </c>
    </row>
    <row r="263" spans="2:9">
      <c r="B263" s="299"/>
      <c r="C263" s="299"/>
      <c r="D263" s="303"/>
      <c r="E263" s="305"/>
      <c r="F263" s="307"/>
      <c r="G263" s="13" t="s">
        <v>132</v>
      </c>
      <c r="H263" s="13">
        <v>144</v>
      </c>
      <c r="I263" s="13" t="s">
        <v>58</v>
      </c>
    </row>
    <row r="264" spans="2:9">
      <c r="B264" s="299"/>
      <c r="C264" s="299"/>
      <c r="D264" s="303"/>
      <c r="E264" s="305"/>
      <c r="F264" s="307"/>
      <c r="G264" s="13" t="s">
        <v>140</v>
      </c>
      <c r="H264" s="13">
        <v>1</v>
      </c>
      <c r="I264" s="13" t="s">
        <v>406</v>
      </c>
    </row>
    <row r="265" spans="2:9">
      <c r="B265" s="277"/>
      <c r="C265" s="277"/>
      <c r="D265" s="279"/>
      <c r="E265" s="306"/>
      <c r="F265" s="281"/>
      <c r="G265" s="13" t="s">
        <v>407</v>
      </c>
      <c r="H265" s="13">
        <v>50</v>
      </c>
      <c r="I265" s="13" t="s">
        <v>58</v>
      </c>
    </row>
    <row r="266" spans="2:9">
      <c r="B266" s="276" t="s">
        <v>408</v>
      </c>
      <c r="C266" s="300" t="s">
        <v>403</v>
      </c>
      <c r="D266" s="278">
        <v>1</v>
      </c>
      <c r="E266" s="304" t="s">
        <v>25</v>
      </c>
      <c r="F266" s="280">
        <v>20869.05</v>
      </c>
      <c r="G266" s="13" t="s">
        <v>409</v>
      </c>
      <c r="H266" s="13">
        <v>25</v>
      </c>
      <c r="I266" s="13" t="s">
        <v>80</v>
      </c>
    </row>
    <row r="267" spans="2:9">
      <c r="B267" s="299"/>
      <c r="C267" s="301"/>
      <c r="D267" s="303"/>
      <c r="E267" s="305"/>
      <c r="F267" s="307"/>
      <c r="G267" s="13" t="s">
        <v>410</v>
      </c>
      <c r="H267" s="13">
        <v>25</v>
      </c>
      <c r="I267" s="13" t="s">
        <v>80</v>
      </c>
    </row>
    <row r="268" spans="2:9">
      <c r="B268" s="299"/>
      <c r="C268" s="301"/>
      <c r="D268" s="303"/>
      <c r="E268" s="305"/>
      <c r="F268" s="307"/>
      <c r="G268" s="13" t="s">
        <v>68</v>
      </c>
      <c r="H268" s="13">
        <v>150</v>
      </c>
      <c r="I268" s="13" t="s">
        <v>69</v>
      </c>
    </row>
    <row r="269" spans="2:9">
      <c r="B269" s="276" t="s">
        <v>411</v>
      </c>
      <c r="C269" s="300" t="s">
        <v>403</v>
      </c>
      <c r="D269" s="278">
        <v>1</v>
      </c>
      <c r="E269" s="304" t="s">
        <v>25</v>
      </c>
      <c r="F269" s="280">
        <v>26297.85</v>
      </c>
      <c r="G269" s="13" t="s">
        <v>412</v>
      </c>
      <c r="H269" s="13">
        <v>25</v>
      </c>
      <c r="I269" s="13" t="s">
        <v>80</v>
      </c>
    </row>
    <row r="270" spans="2:9">
      <c r="B270" s="299"/>
      <c r="C270" s="301"/>
      <c r="D270" s="303"/>
      <c r="E270" s="305"/>
      <c r="F270" s="307"/>
      <c r="G270" s="13" t="s">
        <v>409</v>
      </c>
      <c r="H270" s="13">
        <v>25</v>
      </c>
      <c r="I270" s="13" t="s">
        <v>80</v>
      </c>
    </row>
    <row r="271" spans="2:9">
      <c r="B271" s="299"/>
      <c r="C271" s="301"/>
      <c r="D271" s="303"/>
      <c r="E271" s="305"/>
      <c r="F271" s="307"/>
      <c r="G271" s="13" t="s">
        <v>413</v>
      </c>
      <c r="H271" s="13">
        <v>2</v>
      </c>
      <c r="I271" s="13" t="s">
        <v>80</v>
      </c>
    </row>
    <row r="272" spans="2:9">
      <c r="B272" s="277"/>
      <c r="C272" s="302"/>
      <c r="D272" s="279"/>
      <c r="E272" s="306"/>
      <c r="F272" s="281"/>
      <c r="G272" s="13" t="s">
        <v>68</v>
      </c>
      <c r="H272" s="13">
        <v>150</v>
      </c>
      <c r="I272" s="13" t="s">
        <v>69</v>
      </c>
    </row>
    <row r="273" spans="2:6">
      <c r="B273" s="3"/>
      <c r="F273" s="28"/>
    </row>
    <row r="274" spans="2:6">
      <c r="F274" s="4"/>
    </row>
    <row r="275" spans="2:6" ht="15" thickBot="1">
      <c r="C275" s="75" t="s">
        <v>164</v>
      </c>
      <c r="F275" s="4">
        <f>SUM(F261:F274)</f>
        <v>411238.79</v>
      </c>
    </row>
    <row r="276" spans="2:6">
      <c r="C276" s="3"/>
      <c r="F276" s="4"/>
    </row>
    <row r="277" spans="2:6">
      <c r="C277" s="3" t="s">
        <v>393</v>
      </c>
      <c r="F277" s="17">
        <v>3897.9</v>
      </c>
    </row>
    <row r="278" spans="2:6">
      <c r="C278" s="3" t="s">
        <v>395</v>
      </c>
      <c r="F278" s="4">
        <v>2949.59</v>
      </c>
    </row>
    <row r="279" spans="2:6">
      <c r="C279" s="3"/>
      <c r="F279" s="4"/>
    </row>
    <row r="280" spans="2:6">
      <c r="C280" s="20" t="s">
        <v>173</v>
      </c>
      <c r="F280" s="4">
        <f>SUM(F277:F278)</f>
        <v>6847.49</v>
      </c>
    </row>
    <row r="281" spans="2:6">
      <c r="C281" s="20"/>
      <c r="F281" s="4"/>
    </row>
    <row r="282" spans="2:6">
      <c r="C282" s="3" t="s">
        <v>174</v>
      </c>
      <c r="F282" s="4">
        <v>106110.3</v>
      </c>
    </row>
    <row r="283" spans="2:6">
      <c r="C283" s="3"/>
      <c r="F283" s="4"/>
    </row>
    <row r="284" spans="2:6">
      <c r="C284" s="20" t="s">
        <v>175</v>
      </c>
      <c r="F284" s="4">
        <f>F282+F280+F275</f>
        <v>524196.57999999996</v>
      </c>
    </row>
    <row r="289" spans="2:9" ht="18.5">
      <c r="B289" s="86" t="s">
        <v>11</v>
      </c>
      <c r="C289" t="s">
        <v>458</v>
      </c>
      <c r="F289" s="4"/>
    </row>
    <row r="290" spans="2:9" ht="18.5">
      <c r="B290" s="86" t="s">
        <v>13</v>
      </c>
      <c r="C290" t="s">
        <v>459</v>
      </c>
      <c r="F290" s="4"/>
    </row>
    <row r="291" spans="2:9">
      <c r="F291" s="4"/>
    </row>
    <row r="292" spans="2:9">
      <c r="B292" s="82" t="s">
        <v>15</v>
      </c>
      <c r="C292" s="82" t="s">
        <v>16</v>
      </c>
      <c r="D292" s="82" t="s">
        <v>17</v>
      </c>
      <c r="E292" s="82" t="s">
        <v>180</v>
      </c>
      <c r="F292" s="269" t="s">
        <v>181</v>
      </c>
      <c r="G292" s="83" t="s">
        <v>20</v>
      </c>
      <c r="H292" s="82" t="s">
        <v>182</v>
      </c>
      <c r="I292" s="82" t="s">
        <v>460</v>
      </c>
    </row>
    <row r="293" spans="2:9">
      <c r="B293" s="285" t="s">
        <v>440</v>
      </c>
      <c r="C293" s="285" t="s">
        <v>461</v>
      </c>
      <c r="D293" s="285">
        <v>62</v>
      </c>
      <c r="E293" s="285" t="s">
        <v>462</v>
      </c>
      <c r="F293" s="286">
        <v>270958.40999999997</v>
      </c>
      <c r="G293" s="13" t="s">
        <v>413</v>
      </c>
      <c r="H293" s="13">
        <v>1.5</v>
      </c>
      <c r="I293" s="13" t="s">
        <v>80</v>
      </c>
    </row>
    <row r="294" spans="2:9">
      <c r="B294" s="285"/>
      <c r="C294" s="285"/>
      <c r="D294" s="285"/>
      <c r="E294" s="285"/>
      <c r="F294" s="286"/>
      <c r="G294" s="13" t="s">
        <v>68</v>
      </c>
      <c r="H294" s="13">
        <v>150</v>
      </c>
      <c r="I294" s="13" t="s">
        <v>69</v>
      </c>
    </row>
    <row r="295" spans="2:9">
      <c r="F295" s="4"/>
    </row>
    <row r="296" spans="2:9">
      <c r="C296" s="28" t="s">
        <v>463</v>
      </c>
      <c r="D296" s="28"/>
      <c r="E296" s="28"/>
      <c r="F296" s="4">
        <f>F293</f>
        <v>270958.40999999997</v>
      </c>
    </row>
    <row r="297" spans="2:9">
      <c r="C297" s="28" t="s">
        <v>464</v>
      </c>
      <c r="D297" s="28"/>
      <c r="E297" s="28"/>
      <c r="F297" s="4"/>
    </row>
    <row r="298" spans="2:9">
      <c r="C298" s="28" t="s">
        <v>389</v>
      </c>
      <c r="D298" s="28"/>
      <c r="E298" s="28"/>
      <c r="F298" s="4"/>
    </row>
    <row r="299" spans="2:9">
      <c r="C299" s="28" t="s">
        <v>465</v>
      </c>
      <c r="D299" s="28"/>
      <c r="E299" s="28"/>
      <c r="F299" s="4"/>
    </row>
    <row r="300" spans="2:9">
      <c r="C300" s="28" t="s">
        <v>174</v>
      </c>
      <c r="D300" s="28"/>
      <c r="E300" s="28"/>
      <c r="F300" s="4">
        <v>68769.240000000005</v>
      </c>
    </row>
    <row r="301" spans="2:9">
      <c r="C301" s="57" t="s">
        <v>466</v>
      </c>
      <c r="D301" s="57"/>
      <c r="E301" s="57"/>
      <c r="F301" s="4">
        <f>F300+F293</f>
        <v>339727.64999999997</v>
      </c>
    </row>
    <row r="302" spans="2:9">
      <c r="F302" s="4"/>
    </row>
    <row r="303" spans="2:9">
      <c r="F303" s="4"/>
    </row>
    <row r="306" spans="2:9" ht="18.5">
      <c r="B306" s="64" t="s">
        <v>11</v>
      </c>
      <c r="C306" s="3" t="s">
        <v>467</v>
      </c>
      <c r="D306" s="2"/>
      <c r="F306" s="17"/>
    </row>
    <row r="307" spans="2:9" ht="18.5">
      <c r="B307" s="64" t="s">
        <v>13</v>
      </c>
      <c r="C307" s="3" t="s">
        <v>468</v>
      </c>
      <c r="D307" s="2"/>
      <c r="F307" s="17"/>
    </row>
    <row r="308" spans="2:9">
      <c r="B308" s="3"/>
      <c r="C308" s="3"/>
      <c r="D308" s="2"/>
      <c r="F308" s="17"/>
    </row>
    <row r="309" spans="2:9">
      <c r="B309" s="82" t="s">
        <v>15</v>
      </c>
      <c r="C309" s="82" t="s">
        <v>16</v>
      </c>
      <c r="D309" s="270" t="s">
        <v>17</v>
      </c>
      <c r="E309" s="82" t="s">
        <v>180</v>
      </c>
      <c r="F309" s="271" t="s">
        <v>181</v>
      </c>
      <c r="G309" s="83" t="s">
        <v>20</v>
      </c>
      <c r="H309" s="82" t="s">
        <v>182</v>
      </c>
      <c r="I309" s="82" t="s">
        <v>460</v>
      </c>
    </row>
    <row r="310" spans="2:9">
      <c r="B310" s="9" t="s">
        <v>469</v>
      </c>
      <c r="C310" s="9" t="s">
        <v>470</v>
      </c>
      <c r="D310" s="11">
        <v>1</v>
      </c>
      <c r="E310" s="13" t="s">
        <v>471</v>
      </c>
      <c r="F310" s="22">
        <v>15905.100730848309</v>
      </c>
      <c r="G310" s="13" t="s">
        <v>187</v>
      </c>
      <c r="H310" s="13">
        <v>3120</v>
      </c>
      <c r="I310" s="13" t="s">
        <v>80</v>
      </c>
    </row>
    <row r="311" spans="2:9">
      <c r="B311" s="282" t="s">
        <v>411</v>
      </c>
      <c r="C311" s="282" t="s">
        <v>470</v>
      </c>
      <c r="D311" s="287">
        <v>1</v>
      </c>
      <c r="E311" s="285" t="s">
        <v>472</v>
      </c>
      <c r="F311" s="291">
        <v>295495.50887999998</v>
      </c>
      <c r="G311" s="13" t="s">
        <v>473</v>
      </c>
      <c r="H311" s="13">
        <v>1560</v>
      </c>
      <c r="I311" s="13" t="s">
        <v>80</v>
      </c>
    </row>
    <row r="312" spans="2:9">
      <c r="B312" s="282"/>
      <c r="C312" s="282"/>
      <c r="D312" s="287"/>
      <c r="E312" s="285"/>
      <c r="F312" s="291"/>
      <c r="G312" s="13" t="s">
        <v>237</v>
      </c>
      <c r="H312" s="13">
        <v>1</v>
      </c>
      <c r="I312" s="13" t="s">
        <v>80</v>
      </c>
    </row>
    <row r="313" spans="2:9">
      <c r="B313" s="282"/>
      <c r="C313" s="282"/>
      <c r="D313" s="287"/>
      <c r="E313" s="285"/>
      <c r="F313" s="291"/>
      <c r="G313" s="13" t="s">
        <v>474</v>
      </c>
      <c r="H313" s="13">
        <v>100</v>
      </c>
      <c r="I313" s="13" t="s">
        <v>69</v>
      </c>
    </row>
    <row r="314" spans="2:9">
      <c r="B314" s="3"/>
      <c r="C314" s="3"/>
      <c r="D314" s="2"/>
      <c r="F314" s="17"/>
    </row>
    <row r="315" spans="2:9">
      <c r="B315" s="3"/>
      <c r="C315" s="3" t="s">
        <v>463</v>
      </c>
      <c r="D315" s="2"/>
      <c r="F315" s="17">
        <f>SUM(F310:F314)</f>
        <v>311400.6096108483</v>
      </c>
    </row>
    <row r="316" spans="2:9">
      <c r="B316" s="3"/>
      <c r="C316" s="3" t="s">
        <v>464</v>
      </c>
      <c r="D316" s="2"/>
      <c r="F316" s="17"/>
    </row>
    <row r="317" spans="2:9">
      <c r="B317" s="3"/>
      <c r="C317" s="3" t="s">
        <v>389</v>
      </c>
      <c r="D317" s="2"/>
      <c r="F317" s="17"/>
    </row>
    <row r="318" spans="2:9">
      <c r="B318" s="3"/>
      <c r="C318" s="3" t="s">
        <v>465</v>
      </c>
      <c r="D318" s="2"/>
      <c r="F318" s="17"/>
    </row>
    <row r="319" spans="2:9">
      <c r="B319" s="3"/>
      <c r="C319" s="3" t="s">
        <v>174</v>
      </c>
      <c r="D319" s="2"/>
      <c r="F319" s="17">
        <v>79033.47</v>
      </c>
    </row>
    <row r="320" spans="2:9">
      <c r="B320" s="3"/>
      <c r="C320" s="3" t="s">
        <v>466</v>
      </c>
      <c r="D320" s="2"/>
      <c r="F320" s="17">
        <f>F319+F315</f>
        <v>390434.07961084833</v>
      </c>
    </row>
    <row r="321" spans="2:9">
      <c r="B321" s="3"/>
      <c r="C321" s="3"/>
      <c r="D321" s="2"/>
      <c r="F321" s="17"/>
    </row>
    <row r="324" spans="2:9" ht="18.5">
      <c r="B324" s="86" t="s">
        <v>11</v>
      </c>
      <c r="C324" t="s">
        <v>475</v>
      </c>
      <c r="F324" s="17"/>
    </row>
    <row r="325" spans="2:9" ht="18.5">
      <c r="B325" s="86" t="s">
        <v>13</v>
      </c>
      <c r="C325" t="s">
        <v>476</v>
      </c>
      <c r="F325" s="17"/>
    </row>
    <row r="326" spans="2:9">
      <c r="F326" s="17"/>
    </row>
    <row r="327" spans="2:9">
      <c r="B327" s="82" t="s">
        <v>15</v>
      </c>
      <c r="C327" s="82" t="s">
        <v>16</v>
      </c>
      <c r="D327" s="82" t="s">
        <v>17</v>
      </c>
      <c r="E327" s="82" t="s">
        <v>180</v>
      </c>
      <c r="F327" s="271" t="s">
        <v>181</v>
      </c>
      <c r="G327" s="83" t="s">
        <v>20</v>
      </c>
      <c r="H327" s="82" t="s">
        <v>182</v>
      </c>
      <c r="I327" s="82" t="s">
        <v>460</v>
      </c>
    </row>
    <row r="328" spans="2:9">
      <c r="B328" s="285" t="s">
        <v>440</v>
      </c>
      <c r="C328" s="285" t="s">
        <v>477</v>
      </c>
      <c r="D328" s="285">
        <v>10</v>
      </c>
      <c r="E328" s="285" t="s">
        <v>462</v>
      </c>
      <c r="F328" s="298">
        <v>43702.97</v>
      </c>
      <c r="G328" s="13" t="s">
        <v>413</v>
      </c>
      <c r="H328" s="13">
        <v>1</v>
      </c>
      <c r="I328" s="13" t="s">
        <v>80</v>
      </c>
    </row>
    <row r="329" spans="2:9">
      <c r="B329" s="285"/>
      <c r="C329" s="285"/>
      <c r="D329" s="285"/>
      <c r="E329" s="285"/>
      <c r="F329" s="291"/>
      <c r="G329" s="13" t="s">
        <v>68</v>
      </c>
      <c r="H329" s="13">
        <v>150</v>
      </c>
      <c r="I329" s="13" t="s">
        <v>69</v>
      </c>
    </row>
    <row r="330" spans="2:9">
      <c r="F330" s="17"/>
    </row>
    <row r="331" spans="2:9">
      <c r="C331" s="28" t="s">
        <v>463</v>
      </c>
      <c r="D331" s="28"/>
      <c r="E331" s="28"/>
      <c r="F331" s="17">
        <f>F328</f>
        <v>43702.97</v>
      </c>
    </row>
    <row r="332" spans="2:9">
      <c r="C332" s="28" t="s">
        <v>464</v>
      </c>
      <c r="D332" s="28"/>
      <c r="E332" s="28"/>
      <c r="F332" s="17"/>
    </row>
    <row r="333" spans="2:9">
      <c r="C333" s="28" t="s">
        <v>389</v>
      </c>
      <c r="D333" s="28"/>
      <c r="E333" s="28"/>
      <c r="F333" s="17"/>
    </row>
    <row r="334" spans="2:9">
      <c r="C334" s="28" t="s">
        <v>465</v>
      </c>
      <c r="D334" s="28"/>
      <c r="E334" s="28"/>
      <c r="F334" s="17"/>
    </row>
    <row r="335" spans="2:9">
      <c r="C335" s="28" t="s">
        <v>174</v>
      </c>
      <c r="D335" s="28"/>
      <c r="E335" s="28"/>
      <c r="F335" s="17">
        <v>11091.81</v>
      </c>
    </row>
    <row r="336" spans="2:9">
      <c r="C336" s="57" t="s">
        <v>466</v>
      </c>
      <c r="D336" s="57"/>
      <c r="E336" s="57"/>
      <c r="F336" s="17">
        <f>F335+F331</f>
        <v>54794.78</v>
      </c>
    </row>
    <row r="337" spans="2:9">
      <c r="F337" s="17"/>
    </row>
    <row r="338" spans="2:9">
      <c r="F338" s="17"/>
    </row>
    <row r="339" spans="2:9">
      <c r="F339" s="17"/>
    </row>
    <row r="342" spans="2:9" ht="18.5">
      <c r="B342" s="64" t="s">
        <v>11</v>
      </c>
      <c r="C342" s="3" t="s">
        <v>478</v>
      </c>
      <c r="D342" s="2"/>
      <c r="F342" s="17"/>
    </row>
    <row r="343" spans="2:9" ht="18.5">
      <c r="B343" s="64" t="s">
        <v>13</v>
      </c>
      <c r="C343" s="3" t="s">
        <v>479</v>
      </c>
      <c r="D343" s="2"/>
      <c r="F343" s="17"/>
    </row>
    <row r="344" spans="2:9">
      <c r="B344" s="3"/>
      <c r="C344" s="3"/>
      <c r="D344" s="2"/>
      <c r="F344" s="17"/>
    </row>
    <row r="345" spans="2:9">
      <c r="B345" s="82" t="s">
        <v>15</v>
      </c>
      <c r="C345" s="82" t="s">
        <v>16</v>
      </c>
      <c r="D345" s="270" t="s">
        <v>17</v>
      </c>
      <c r="E345" s="82" t="s">
        <v>180</v>
      </c>
      <c r="F345" s="271" t="s">
        <v>181</v>
      </c>
      <c r="G345" s="83" t="s">
        <v>20</v>
      </c>
      <c r="H345" s="82" t="s">
        <v>182</v>
      </c>
      <c r="I345" s="82" t="s">
        <v>460</v>
      </c>
    </row>
    <row r="346" spans="2:9">
      <c r="B346" s="9" t="s">
        <v>469</v>
      </c>
      <c r="C346" s="9" t="s">
        <v>470</v>
      </c>
      <c r="D346" s="11">
        <v>1</v>
      </c>
      <c r="E346" s="13" t="s">
        <v>471</v>
      </c>
      <c r="F346" s="22">
        <v>28772.8355954371</v>
      </c>
      <c r="G346" s="13" t="s">
        <v>187</v>
      </c>
      <c r="H346" s="13">
        <v>15860</v>
      </c>
      <c r="I346" s="13" t="s">
        <v>80</v>
      </c>
    </row>
    <row r="347" spans="2:9">
      <c r="B347" s="282" t="s">
        <v>411</v>
      </c>
      <c r="C347" s="282" t="s">
        <v>470</v>
      </c>
      <c r="D347" s="287">
        <v>1</v>
      </c>
      <c r="E347" s="285" t="s">
        <v>472</v>
      </c>
      <c r="F347" s="291">
        <v>1502102.1701400001</v>
      </c>
      <c r="G347" s="13" t="s">
        <v>473</v>
      </c>
      <c r="H347">
        <v>7930</v>
      </c>
      <c r="I347" s="13" t="s">
        <v>80</v>
      </c>
    </row>
    <row r="348" spans="2:9">
      <c r="B348" s="282"/>
      <c r="C348" s="282"/>
      <c r="D348" s="287"/>
      <c r="E348" s="285"/>
      <c r="F348" s="291"/>
      <c r="G348" s="13" t="s">
        <v>237</v>
      </c>
      <c r="H348" s="13">
        <v>1</v>
      </c>
      <c r="I348" s="13" t="s">
        <v>80</v>
      </c>
    </row>
    <row r="349" spans="2:9">
      <c r="B349" s="282"/>
      <c r="C349" s="282"/>
      <c r="D349" s="287"/>
      <c r="E349" s="285"/>
      <c r="F349" s="291"/>
      <c r="G349" s="13" t="s">
        <v>474</v>
      </c>
      <c r="H349" s="13">
        <v>100</v>
      </c>
      <c r="I349" s="13" t="s">
        <v>69</v>
      </c>
    </row>
    <row r="350" spans="2:9">
      <c r="B350" s="3"/>
      <c r="C350" s="3"/>
      <c r="D350" s="2"/>
      <c r="F350" s="17"/>
    </row>
    <row r="351" spans="2:9">
      <c r="B351" s="3"/>
      <c r="C351" s="3" t="s">
        <v>463</v>
      </c>
      <c r="D351" s="2"/>
      <c r="F351" s="17">
        <f>SUM(F346:F350)</f>
        <v>1530875.0057354372</v>
      </c>
    </row>
    <row r="352" spans="2:9">
      <c r="B352" s="3"/>
      <c r="C352" s="3" t="s">
        <v>480</v>
      </c>
      <c r="D352" s="2"/>
      <c r="F352" s="17"/>
    </row>
    <row r="353" spans="2:9">
      <c r="B353" s="3"/>
      <c r="C353" s="3" t="s">
        <v>481</v>
      </c>
      <c r="D353" s="2"/>
      <c r="F353" s="17">
        <v>31801.39</v>
      </c>
    </row>
    <row r="354" spans="2:9">
      <c r="B354" s="3"/>
      <c r="C354" s="3"/>
      <c r="D354" s="2"/>
      <c r="F354" s="17"/>
    </row>
    <row r="355" spans="2:9">
      <c r="B355" s="3"/>
      <c r="C355" s="3" t="s">
        <v>174</v>
      </c>
      <c r="D355" s="2"/>
      <c r="F355" s="17">
        <v>396607.27</v>
      </c>
    </row>
    <row r="356" spans="2:9">
      <c r="B356" s="3"/>
      <c r="C356" s="3" t="s">
        <v>466</v>
      </c>
      <c r="D356" s="2"/>
      <c r="F356" s="17">
        <f>F355+F351+F353</f>
        <v>1959283.6657354371</v>
      </c>
    </row>
    <row r="357" spans="2:9">
      <c r="B357" s="3"/>
      <c r="C357" s="3"/>
      <c r="D357" s="2"/>
      <c r="F357" s="17"/>
    </row>
    <row r="358" spans="2:9">
      <c r="B358" s="3"/>
      <c r="C358" s="3"/>
      <c r="D358" s="2"/>
      <c r="F358" s="17"/>
    </row>
    <row r="360" spans="2:9">
      <c r="B360" s="1" t="s">
        <v>176</v>
      </c>
      <c r="C360" t="s">
        <v>482</v>
      </c>
    </row>
    <row r="361" spans="2:9">
      <c r="B361" s="1" t="s">
        <v>178</v>
      </c>
      <c r="C361" t="s">
        <v>483</v>
      </c>
    </row>
    <row r="363" spans="2:9">
      <c r="B363" s="5" t="s">
        <v>15</v>
      </c>
      <c r="C363" s="5" t="s">
        <v>16</v>
      </c>
      <c r="D363" s="77" t="s">
        <v>17</v>
      </c>
      <c r="E363" s="5" t="s">
        <v>180</v>
      </c>
      <c r="F363" s="78" t="s">
        <v>181</v>
      </c>
      <c r="G363" s="6" t="s">
        <v>20</v>
      </c>
      <c r="H363" s="7" t="s">
        <v>182</v>
      </c>
      <c r="I363" s="6" t="s">
        <v>374</v>
      </c>
    </row>
    <row r="364" spans="2:9">
      <c r="B364" s="288" t="s">
        <v>378</v>
      </c>
      <c r="C364" s="288" t="s">
        <v>484</v>
      </c>
      <c r="D364" s="292">
        <v>10</v>
      </c>
      <c r="E364" s="294" t="s">
        <v>25</v>
      </c>
      <c r="F364" s="296">
        <v>259267.52321999992</v>
      </c>
      <c r="G364" s="13" t="s">
        <v>379</v>
      </c>
      <c r="H364" s="13">
        <v>1.5</v>
      </c>
      <c r="I364" s="13" t="s">
        <v>80</v>
      </c>
    </row>
    <row r="365" spans="2:9">
      <c r="B365" s="289"/>
      <c r="C365" s="289"/>
      <c r="D365" s="293"/>
      <c r="E365" s="295"/>
      <c r="F365" s="297"/>
      <c r="G365" s="13" t="s">
        <v>380</v>
      </c>
      <c r="H365" s="13">
        <v>3</v>
      </c>
      <c r="I365" s="13" t="s">
        <v>80</v>
      </c>
    </row>
    <row r="366" spans="2:9">
      <c r="B366" s="288" t="s">
        <v>485</v>
      </c>
      <c r="C366" s="288" t="s">
        <v>93</v>
      </c>
      <c r="D366" s="292">
        <v>11</v>
      </c>
      <c r="E366" s="294" t="s">
        <v>25</v>
      </c>
      <c r="F366" s="296">
        <v>931203.38998500002</v>
      </c>
      <c r="G366" s="13" t="s">
        <v>376</v>
      </c>
      <c r="H366" s="13">
        <v>50</v>
      </c>
      <c r="I366" s="13" t="s">
        <v>80</v>
      </c>
    </row>
    <row r="367" spans="2:9">
      <c r="B367" s="289"/>
      <c r="C367" s="289"/>
      <c r="D367" s="293"/>
      <c r="E367" s="295"/>
      <c r="F367" s="297"/>
      <c r="G367" s="13" t="s">
        <v>377</v>
      </c>
      <c r="H367" s="13">
        <v>1</v>
      </c>
      <c r="I367" s="13" t="s">
        <v>80</v>
      </c>
    </row>
    <row r="368" spans="2:9">
      <c r="B368" s="13" t="s">
        <v>486</v>
      </c>
      <c r="C368" s="13" t="s">
        <v>93</v>
      </c>
      <c r="D368" s="11">
        <v>15</v>
      </c>
      <c r="E368" s="9" t="s">
        <v>25</v>
      </c>
      <c r="F368" s="49">
        <v>1409764.1743949999</v>
      </c>
      <c r="G368" s="13" t="s">
        <v>487</v>
      </c>
      <c r="H368" s="13">
        <v>600</v>
      </c>
      <c r="I368" s="13" t="s">
        <v>38</v>
      </c>
    </row>
    <row r="369" spans="2:9">
      <c r="B369" s="288" t="s">
        <v>488</v>
      </c>
      <c r="C369" s="288" t="s">
        <v>489</v>
      </c>
      <c r="D369" s="292">
        <v>2</v>
      </c>
      <c r="E369" s="294" t="s">
        <v>25</v>
      </c>
      <c r="F369" s="296">
        <v>25419.876474466095</v>
      </c>
      <c r="G369" s="13" t="s">
        <v>490</v>
      </c>
      <c r="H369" s="13">
        <v>500</v>
      </c>
      <c r="I369" s="13" t="s">
        <v>58</v>
      </c>
    </row>
    <row r="370" spans="2:9">
      <c r="B370" s="289"/>
      <c r="C370" s="289"/>
      <c r="D370" s="293"/>
      <c r="E370" s="295"/>
      <c r="F370" s="297"/>
      <c r="G370" s="13" t="s">
        <v>491</v>
      </c>
      <c r="H370" s="13">
        <v>5000</v>
      </c>
      <c r="I370" s="13" t="s">
        <v>69</v>
      </c>
    </row>
    <row r="371" spans="2:9">
      <c r="B371" s="13" t="s">
        <v>492</v>
      </c>
      <c r="C371" s="13" t="s">
        <v>489</v>
      </c>
      <c r="D371" s="11">
        <v>11</v>
      </c>
      <c r="E371" s="9" t="s">
        <v>25</v>
      </c>
      <c r="F371" s="49">
        <v>75784.150871000005</v>
      </c>
      <c r="G371" s="13" t="s">
        <v>493</v>
      </c>
      <c r="H371" s="13" t="s">
        <v>494</v>
      </c>
      <c r="I371" s="13"/>
    </row>
    <row r="373" spans="2:9" ht="15" thickBot="1">
      <c r="C373" s="75" t="s">
        <v>164</v>
      </c>
      <c r="F373" s="4">
        <v>2701439.11</v>
      </c>
    </row>
    <row r="374" spans="2:9">
      <c r="C374" s="3"/>
      <c r="F374" s="4"/>
    </row>
    <row r="375" spans="2:9">
      <c r="C375" s="20"/>
      <c r="F375" s="4"/>
    </row>
    <row r="376" spans="2:9">
      <c r="C376" s="3" t="s">
        <v>174</v>
      </c>
      <c r="F376" s="4">
        <v>710208.34</v>
      </c>
    </row>
    <row r="377" spans="2:9">
      <c r="C377" s="3"/>
      <c r="F377" s="4"/>
    </row>
    <row r="378" spans="2:9">
      <c r="C378" s="20" t="s">
        <v>175</v>
      </c>
      <c r="F378" s="4">
        <v>3411647.46</v>
      </c>
    </row>
  </sheetData>
  <mergeCells count="160">
    <mergeCell ref="B4:B5"/>
    <mergeCell ref="C4:C5"/>
    <mergeCell ref="D4:D5"/>
    <mergeCell ref="E4:E5"/>
    <mergeCell ref="F4:F5"/>
    <mergeCell ref="B6:B7"/>
    <mergeCell ref="C6:C7"/>
    <mergeCell ref="D6:D7"/>
    <mergeCell ref="E6:E7"/>
    <mergeCell ref="F6:F7"/>
    <mergeCell ref="B10:B12"/>
    <mergeCell ref="C10:C12"/>
    <mergeCell ref="D10:D12"/>
    <mergeCell ref="E10:E12"/>
    <mergeCell ref="F10:F12"/>
    <mergeCell ref="B41:B42"/>
    <mergeCell ref="C41:C42"/>
    <mergeCell ref="D41:D42"/>
    <mergeCell ref="E41:E42"/>
    <mergeCell ref="F41:F42"/>
    <mergeCell ref="B43:B44"/>
    <mergeCell ref="C43:C44"/>
    <mergeCell ref="D43:D44"/>
    <mergeCell ref="E43:E44"/>
    <mergeCell ref="F43:F44"/>
    <mergeCell ref="B47:B49"/>
    <mergeCell ref="C47:C49"/>
    <mergeCell ref="D47:D49"/>
    <mergeCell ref="E47:E49"/>
    <mergeCell ref="F47:F49"/>
    <mergeCell ref="B79:B83"/>
    <mergeCell ref="C79:C83"/>
    <mergeCell ref="D79:D83"/>
    <mergeCell ref="E79:E83"/>
    <mergeCell ref="F79:F83"/>
    <mergeCell ref="B84:B86"/>
    <mergeCell ref="C84:C86"/>
    <mergeCell ref="D84:D86"/>
    <mergeCell ref="E84:E86"/>
    <mergeCell ref="F84:F86"/>
    <mergeCell ref="B87:B90"/>
    <mergeCell ref="C87:C90"/>
    <mergeCell ref="D87:D90"/>
    <mergeCell ref="E87:E90"/>
    <mergeCell ref="F87:F90"/>
    <mergeCell ref="B110:B113"/>
    <mergeCell ref="C110:C113"/>
    <mergeCell ref="D110:D113"/>
    <mergeCell ref="E110:E113"/>
    <mergeCell ref="F110:F113"/>
    <mergeCell ref="B138:B139"/>
    <mergeCell ref="C138:C139"/>
    <mergeCell ref="D138:D139"/>
    <mergeCell ref="E138:E139"/>
    <mergeCell ref="F138:F139"/>
    <mergeCell ref="B140:B141"/>
    <mergeCell ref="C140:C141"/>
    <mergeCell ref="D140:D141"/>
    <mergeCell ref="E140:E141"/>
    <mergeCell ref="F140:F141"/>
    <mergeCell ref="B142:B144"/>
    <mergeCell ref="C142:C144"/>
    <mergeCell ref="D142:D144"/>
    <mergeCell ref="E142:E144"/>
    <mergeCell ref="F142:F144"/>
    <mergeCell ref="B165:B169"/>
    <mergeCell ref="C165:C169"/>
    <mergeCell ref="D165:D169"/>
    <mergeCell ref="E165:E169"/>
    <mergeCell ref="F165:F169"/>
    <mergeCell ref="B170:B172"/>
    <mergeCell ref="C170:C172"/>
    <mergeCell ref="D170:D172"/>
    <mergeCell ref="E170:E172"/>
    <mergeCell ref="F170:F172"/>
    <mergeCell ref="B173:B176"/>
    <mergeCell ref="C173:C176"/>
    <mergeCell ref="D173:D176"/>
    <mergeCell ref="E173:E176"/>
    <mergeCell ref="F173:F176"/>
    <mergeCell ref="B195:B196"/>
    <mergeCell ref="C195:C196"/>
    <mergeCell ref="D195:D196"/>
    <mergeCell ref="E195:E196"/>
    <mergeCell ref="F195:F196"/>
    <mergeCell ref="B197:B198"/>
    <mergeCell ref="C197:C198"/>
    <mergeCell ref="D197:D198"/>
    <mergeCell ref="E197:E198"/>
    <mergeCell ref="F197:F198"/>
    <mergeCell ref="B199:B200"/>
    <mergeCell ref="C199:C200"/>
    <mergeCell ref="D199:D200"/>
    <mergeCell ref="E199:E200"/>
    <mergeCell ref="F199:F200"/>
    <mergeCell ref="B201:B203"/>
    <mergeCell ref="C201:C203"/>
    <mergeCell ref="D201:D203"/>
    <mergeCell ref="E201:E203"/>
    <mergeCell ref="F201:F203"/>
    <mergeCell ref="B222:B223"/>
    <mergeCell ref="C222:C223"/>
    <mergeCell ref="D222:D223"/>
    <mergeCell ref="E222:E223"/>
    <mergeCell ref="F222:F223"/>
    <mergeCell ref="B224:B225"/>
    <mergeCell ref="C224:C225"/>
    <mergeCell ref="D224:D225"/>
    <mergeCell ref="E224:E225"/>
    <mergeCell ref="F224:F225"/>
    <mergeCell ref="B269:B272"/>
    <mergeCell ref="C269:C272"/>
    <mergeCell ref="D269:D272"/>
    <mergeCell ref="E269:E272"/>
    <mergeCell ref="F269:F272"/>
    <mergeCell ref="B261:B265"/>
    <mergeCell ref="C261:C265"/>
    <mergeCell ref="D261:D265"/>
    <mergeCell ref="E261:E265"/>
    <mergeCell ref="F261:F265"/>
    <mergeCell ref="B266:B268"/>
    <mergeCell ref="C266:C268"/>
    <mergeCell ref="D266:D268"/>
    <mergeCell ref="E266:E268"/>
    <mergeCell ref="F266:F268"/>
    <mergeCell ref="B293:B294"/>
    <mergeCell ref="C293:C294"/>
    <mergeCell ref="D293:D294"/>
    <mergeCell ref="E293:E294"/>
    <mergeCell ref="F293:F294"/>
    <mergeCell ref="B311:B313"/>
    <mergeCell ref="C311:C313"/>
    <mergeCell ref="D311:D313"/>
    <mergeCell ref="E311:E313"/>
    <mergeCell ref="F311:F313"/>
    <mergeCell ref="B328:B329"/>
    <mergeCell ref="C328:C329"/>
    <mergeCell ref="D328:D329"/>
    <mergeCell ref="E328:E329"/>
    <mergeCell ref="F328:F329"/>
    <mergeCell ref="B347:B349"/>
    <mergeCell ref="C347:C349"/>
    <mergeCell ref="D347:D349"/>
    <mergeCell ref="E347:E349"/>
    <mergeCell ref="F347:F349"/>
    <mergeCell ref="B369:B370"/>
    <mergeCell ref="C369:C370"/>
    <mergeCell ref="D369:D370"/>
    <mergeCell ref="E369:E370"/>
    <mergeCell ref="F369:F370"/>
    <mergeCell ref="B364:B365"/>
    <mergeCell ref="C364:C365"/>
    <mergeCell ref="D364:D365"/>
    <mergeCell ref="E364:E365"/>
    <mergeCell ref="F364:F365"/>
    <mergeCell ref="B366:B367"/>
    <mergeCell ref="C366:C367"/>
    <mergeCell ref="D366:D367"/>
    <mergeCell ref="E366:E367"/>
    <mergeCell ref="F366:F36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C0C41-55B1-4995-B9BF-3EB04F1A8121}">
  <dimension ref="A1:L446"/>
  <sheetViews>
    <sheetView workbookViewId="0"/>
  </sheetViews>
  <sheetFormatPr defaultRowHeight="14.5"/>
  <cols>
    <col min="2" max="2" width="35" bestFit="1" customWidth="1"/>
    <col min="3" max="3" width="24.7265625" customWidth="1"/>
    <col min="6" max="6" width="13.26953125" bestFit="1" customWidth="1"/>
  </cols>
  <sheetData>
    <row r="1" spans="1:12">
      <c r="L1" t="s">
        <v>10</v>
      </c>
    </row>
    <row r="2" spans="1:12" ht="18.5">
      <c r="B2" s="37" t="s">
        <v>11</v>
      </c>
      <c r="C2" t="s">
        <v>495</v>
      </c>
      <c r="D2" s="2"/>
      <c r="E2" s="3"/>
      <c r="F2" s="28"/>
      <c r="G2" s="28"/>
    </row>
    <row r="3" spans="1:12" ht="18.5">
      <c r="B3" s="37" t="s">
        <v>13</v>
      </c>
      <c r="C3" t="s">
        <v>496</v>
      </c>
      <c r="D3" s="2"/>
      <c r="E3" s="3"/>
      <c r="F3" s="28"/>
      <c r="G3" s="28"/>
    </row>
    <row r="4" spans="1:12">
      <c r="B4" s="3"/>
      <c r="D4" s="2"/>
      <c r="E4" s="3"/>
      <c r="F4" s="28"/>
      <c r="G4" s="28"/>
    </row>
    <row r="5" spans="1:12">
      <c r="B5" t="s">
        <v>497</v>
      </c>
      <c r="C5" t="s">
        <v>498</v>
      </c>
      <c r="D5" s="3"/>
      <c r="E5" s="3"/>
      <c r="F5" s="35">
        <v>889850</v>
      </c>
      <c r="G5" s="28"/>
    </row>
    <row r="6" spans="1:12">
      <c r="D6" s="2"/>
      <c r="E6" s="3"/>
      <c r="F6" s="28"/>
      <c r="G6" s="28"/>
    </row>
    <row r="7" spans="1:12">
      <c r="B7" t="s">
        <v>174</v>
      </c>
      <c r="D7" s="19"/>
      <c r="E7" s="3"/>
      <c r="F7" s="34">
        <v>217479.34</v>
      </c>
      <c r="G7" s="28"/>
    </row>
    <row r="8" spans="1:12">
      <c r="B8" s="3"/>
      <c r="D8" s="2"/>
      <c r="E8" s="3"/>
      <c r="F8" s="28"/>
      <c r="G8" s="28"/>
    </row>
    <row r="9" spans="1:12">
      <c r="B9" s="1" t="s">
        <v>175</v>
      </c>
      <c r="C9" s="3"/>
      <c r="D9" s="3"/>
      <c r="E9" s="3"/>
      <c r="F9" s="36">
        <f>F5+F7</f>
        <v>1107329.3400000001</v>
      </c>
      <c r="G9" s="28"/>
    </row>
    <row r="10" spans="1:12">
      <c r="B10" s="1"/>
      <c r="C10" s="3"/>
      <c r="D10" s="3"/>
      <c r="E10" s="3"/>
      <c r="F10" s="36"/>
      <c r="G10" s="28"/>
    </row>
    <row r="11" spans="1:12" ht="15.5">
      <c r="B11" s="1"/>
      <c r="C11" s="3"/>
      <c r="D11" s="3"/>
      <c r="E11" s="3"/>
      <c r="F11" s="106"/>
      <c r="G11" s="28"/>
    </row>
    <row r="12" spans="1:12" ht="18.5">
      <c r="B12" s="37" t="s">
        <v>11</v>
      </c>
      <c r="C12" s="107" t="s">
        <v>499</v>
      </c>
      <c r="D12" s="2"/>
      <c r="E12" s="3"/>
      <c r="F12" s="28"/>
      <c r="G12" s="28"/>
      <c r="H12" s="28"/>
      <c r="I12" s="28"/>
    </row>
    <row r="13" spans="1:12" ht="18.5">
      <c r="B13" s="37" t="s">
        <v>13</v>
      </c>
      <c r="C13" s="107" t="s">
        <v>500</v>
      </c>
      <c r="D13" s="2"/>
      <c r="E13" s="3"/>
      <c r="F13" s="28"/>
      <c r="G13" s="28"/>
      <c r="H13" s="28"/>
      <c r="I13" s="28"/>
    </row>
    <row r="14" spans="1:12">
      <c r="B14" s="3"/>
      <c r="D14" s="2"/>
      <c r="E14" s="3"/>
      <c r="F14" s="28"/>
      <c r="G14" s="28"/>
      <c r="H14" s="28"/>
      <c r="I14" s="28"/>
    </row>
    <row r="15" spans="1:12">
      <c r="B15" s="3"/>
      <c r="D15" s="2"/>
      <c r="E15" s="3"/>
      <c r="F15" s="28"/>
      <c r="G15" s="28"/>
      <c r="H15" s="28"/>
      <c r="I15" s="28"/>
    </row>
    <row r="16" spans="1:12">
      <c r="A16" s="108"/>
      <c r="B16" s="44" t="s">
        <v>15</v>
      </c>
      <c r="C16" s="44" t="s">
        <v>16</v>
      </c>
      <c r="D16" s="45" t="s">
        <v>17</v>
      </c>
      <c r="E16" s="44" t="s">
        <v>18</v>
      </c>
      <c r="F16" s="87" t="s">
        <v>19</v>
      </c>
      <c r="G16" s="47" t="s">
        <v>20</v>
      </c>
      <c r="H16" s="47" t="s">
        <v>21</v>
      </c>
      <c r="I16" s="47" t="s">
        <v>22</v>
      </c>
    </row>
    <row r="17" spans="1:9">
      <c r="A17" s="108"/>
      <c r="B17" t="s">
        <v>135</v>
      </c>
      <c r="C17" t="s">
        <v>124</v>
      </c>
      <c r="D17">
        <v>1</v>
      </c>
      <c r="E17" t="s">
        <v>25</v>
      </c>
      <c r="F17" s="28">
        <v>330792.89599300001</v>
      </c>
      <c r="G17" s="13" t="s">
        <v>79</v>
      </c>
      <c r="H17" s="13">
        <v>415</v>
      </c>
      <c r="I17" s="13" t="s">
        <v>80</v>
      </c>
    </row>
    <row r="18" spans="1:9">
      <c r="A18" s="108"/>
      <c r="B18" t="s">
        <v>128</v>
      </c>
      <c r="C18" t="s">
        <v>124</v>
      </c>
      <c r="D18">
        <v>1</v>
      </c>
      <c r="E18" t="s">
        <v>25</v>
      </c>
      <c r="F18" s="28">
        <v>59661.703389000009</v>
      </c>
      <c r="G18" s="13" t="s">
        <v>129</v>
      </c>
      <c r="H18" s="13">
        <v>5</v>
      </c>
      <c r="I18" s="13" t="s">
        <v>501</v>
      </c>
    </row>
    <row r="19" spans="1:9">
      <c r="A19" s="108"/>
      <c r="B19" t="s">
        <v>127</v>
      </c>
      <c r="C19" t="s">
        <v>124</v>
      </c>
      <c r="D19">
        <v>2</v>
      </c>
      <c r="E19" t="s">
        <v>25</v>
      </c>
      <c r="F19" s="28">
        <v>70859.798404000001</v>
      </c>
      <c r="G19" s="13" t="s">
        <v>109</v>
      </c>
      <c r="H19" s="13">
        <v>20</v>
      </c>
      <c r="I19" s="13" t="s">
        <v>58</v>
      </c>
    </row>
    <row r="20" spans="1:9">
      <c r="A20" s="108"/>
      <c r="B20" t="s">
        <v>502</v>
      </c>
      <c r="C20" t="s">
        <v>124</v>
      </c>
      <c r="D20">
        <v>1</v>
      </c>
      <c r="E20" t="s">
        <v>25</v>
      </c>
      <c r="F20" s="28">
        <v>25901.980626</v>
      </c>
      <c r="G20" s="13" t="s">
        <v>129</v>
      </c>
      <c r="H20" s="13">
        <v>2</v>
      </c>
      <c r="I20" s="13" t="s">
        <v>501</v>
      </c>
    </row>
    <row r="21" spans="1:9">
      <c r="A21" s="108"/>
      <c r="B21" s="316" t="s">
        <v>503</v>
      </c>
      <c r="C21" s="316" t="s">
        <v>93</v>
      </c>
      <c r="D21" s="319">
        <v>3</v>
      </c>
      <c r="E21" s="316" t="s">
        <v>25</v>
      </c>
      <c r="F21" s="321">
        <v>25753.283202000002</v>
      </c>
      <c r="G21" s="13" t="s">
        <v>504</v>
      </c>
      <c r="H21" s="13" t="s">
        <v>505</v>
      </c>
      <c r="I21" s="13"/>
    </row>
    <row r="22" spans="1:9">
      <c r="A22" s="108"/>
      <c r="B22" s="316"/>
      <c r="C22" s="316"/>
      <c r="D22" s="319"/>
      <c r="E22" s="316"/>
      <c r="F22" s="321"/>
      <c r="G22" s="13" t="s">
        <v>109</v>
      </c>
      <c r="H22" s="13">
        <v>2</v>
      </c>
      <c r="I22" s="13" t="s">
        <v>58</v>
      </c>
    </row>
    <row r="23" spans="1:9">
      <c r="A23" s="108"/>
      <c r="B23" s="316" t="s">
        <v>292</v>
      </c>
      <c r="C23" s="316" t="s">
        <v>93</v>
      </c>
      <c r="D23" s="319">
        <v>2</v>
      </c>
      <c r="E23" s="316" t="s">
        <v>25</v>
      </c>
      <c r="F23" s="321">
        <v>9759.7768329999999</v>
      </c>
      <c r="G23" s="13" t="s">
        <v>107</v>
      </c>
      <c r="H23" s="13">
        <v>1.5</v>
      </c>
      <c r="I23" s="13" t="s">
        <v>80</v>
      </c>
    </row>
    <row r="24" spans="1:9">
      <c r="A24" s="108"/>
      <c r="B24" s="316"/>
      <c r="C24" s="316"/>
      <c r="D24" s="319"/>
      <c r="E24" s="316"/>
      <c r="F24" s="321"/>
      <c r="G24" s="13" t="s">
        <v>86</v>
      </c>
      <c r="H24" s="13">
        <v>3000</v>
      </c>
      <c r="I24" s="13" t="s">
        <v>69</v>
      </c>
    </row>
    <row r="25" spans="1:9">
      <c r="A25" s="108"/>
      <c r="B25" t="s">
        <v>506</v>
      </c>
      <c r="C25" t="s">
        <v>93</v>
      </c>
      <c r="D25">
        <v>1</v>
      </c>
      <c r="E25" t="s">
        <v>25</v>
      </c>
      <c r="F25" s="28">
        <v>607.29</v>
      </c>
      <c r="G25" s="13" t="s">
        <v>79</v>
      </c>
      <c r="H25" s="13">
        <v>150</v>
      </c>
      <c r="I25" s="13" t="s">
        <v>80</v>
      </c>
    </row>
    <row r="26" spans="1:9">
      <c r="A26" s="108"/>
      <c r="B26" t="s">
        <v>507</v>
      </c>
      <c r="C26" t="s">
        <v>82</v>
      </c>
      <c r="D26">
        <v>1</v>
      </c>
      <c r="E26" t="s">
        <v>207</v>
      </c>
      <c r="F26" s="28">
        <v>41027.960707999999</v>
      </c>
      <c r="G26" s="13" t="s">
        <v>79</v>
      </c>
      <c r="H26" s="13">
        <v>200</v>
      </c>
      <c r="I26" s="13" t="s">
        <v>80</v>
      </c>
    </row>
    <row r="27" spans="1:9">
      <c r="A27" s="108"/>
      <c r="B27" t="s">
        <v>186</v>
      </c>
      <c r="C27" t="s">
        <v>82</v>
      </c>
      <c r="D27">
        <v>1</v>
      </c>
      <c r="E27" t="s">
        <v>25</v>
      </c>
      <c r="F27" s="28">
        <v>88922.14130622035</v>
      </c>
      <c r="G27" s="13" t="s">
        <v>79</v>
      </c>
      <c r="H27" s="13">
        <v>200</v>
      </c>
      <c r="I27" s="13" t="s">
        <v>80</v>
      </c>
    </row>
    <row r="28" spans="1:9">
      <c r="A28" s="108"/>
      <c r="B28" s="316" t="s">
        <v>508</v>
      </c>
      <c r="C28" s="316" t="s">
        <v>93</v>
      </c>
      <c r="D28" s="319">
        <v>1</v>
      </c>
      <c r="E28" s="316" t="s">
        <v>25</v>
      </c>
      <c r="F28" s="321">
        <v>7753.4934320000002</v>
      </c>
      <c r="G28" s="13" t="s">
        <v>107</v>
      </c>
      <c r="H28" s="13">
        <v>3</v>
      </c>
      <c r="I28" s="13" t="s">
        <v>80</v>
      </c>
    </row>
    <row r="29" spans="1:9">
      <c r="A29" s="108"/>
      <c r="B29" s="316"/>
      <c r="C29" s="316"/>
      <c r="D29" s="319"/>
      <c r="E29" s="316"/>
      <c r="F29" s="321"/>
      <c r="G29" s="13" t="s">
        <v>86</v>
      </c>
      <c r="H29" s="13">
        <v>3000</v>
      </c>
      <c r="I29" s="13" t="s">
        <v>69</v>
      </c>
    </row>
    <row r="30" spans="1:9">
      <c r="A30" s="108"/>
      <c r="B30" s="316" t="s">
        <v>509</v>
      </c>
      <c r="C30" s="316" t="s">
        <v>93</v>
      </c>
      <c r="D30" s="319">
        <v>1</v>
      </c>
      <c r="E30" s="316" t="s">
        <v>25</v>
      </c>
      <c r="F30" s="321">
        <v>19091.438512000001</v>
      </c>
      <c r="G30" s="13" t="s">
        <v>504</v>
      </c>
      <c r="H30" s="13" t="s">
        <v>510</v>
      </c>
      <c r="I30" s="13"/>
    </row>
    <row r="31" spans="1:9">
      <c r="A31" s="108"/>
      <c r="B31" s="316"/>
      <c r="C31" s="316"/>
      <c r="D31" s="319"/>
      <c r="E31" s="316"/>
      <c r="F31" s="321"/>
      <c r="G31" s="13" t="s">
        <v>109</v>
      </c>
      <c r="H31" s="13">
        <v>200</v>
      </c>
      <c r="I31" s="13" t="s">
        <v>58</v>
      </c>
    </row>
    <row r="32" spans="1:9">
      <c r="A32" s="108"/>
      <c r="B32" t="s">
        <v>511</v>
      </c>
      <c r="C32" t="s">
        <v>93</v>
      </c>
      <c r="D32">
        <v>4</v>
      </c>
      <c r="E32" t="s">
        <v>25</v>
      </c>
      <c r="F32" s="28">
        <v>1076.3999080000001</v>
      </c>
      <c r="G32" s="13" t="s">
        <v>17</v>
      </c>
      <c r="H32" s="13">
        <v>1</v>
      </c>
      <c r="I32" s="13" t="s">
        <v>501</v>
      </c>
    </row>
    <row r="33" spans="1:10">
      <c r="A33" s="108"/>
      <c r="B33" t="s">
        <v>512</v>
      </c>
      <c r="C33" t="s">
        <v>93</v>
      </c>
      <c r="D33">
        <v>3</v>
      </c>
      <c r="E33" t="s">
        <v>25</v>
      </c>
      <c r="F33" s="28">
        <v>526.51928699999996</v>
      </c>
      <c r="G33" s="13" t="s">
        <v>17</v>
      </c>
      <c r="H33" s="13">
        <v>1</v>
      </c>
      <c r="I33" s="13" t="s">
        <v>501</v>
      </c>
    </row>
    <row r="34" spans="1:10">
      <c r="A34" s="108"/>
      <c r="B34" t="s">
        <v>99</v>
      </c>
      <c r="C34" t="s">
        <v>93</v>
      </c>
      <c r="D34">
        <v>7</v>
      </c>
      <c r="E34" t="s">
        <v>25</v>
      </c>
      <c r="F34" s="28">
        <v>23091.690153</v>
      </c>
      <c r="G34" s="13" t="s">
        <v>17</v>
      </c>
      <c r="H34" s="13">
        <v>1</v>
      </c>
      <c r="I34" s="13" t="s">
        <v>65</v>
      </c>
    </row>
    <row r="35" spans="1:10">
      <c r="A35" s="108"/>
      <c r="B35" t="s">
        <v>386</v>
      </c>
      <c r="C35" t="s">
        <v>387</v>
      </c>
      <c r="D35">
        <v>2</v>
      </c>
      <c r="E35" t="s">
        <v>207</v>
      </c>
      <c r="F35" s="28">
        <v>15700.553334</v>
      </c>
      <c r="G35" s="13" t="s">
        <v>100</v>
      </c>
      <c r="H35" s="13" t="s">
        <v>513</v>
      </c>
      <c r="I35" s="13"/>
    </row>
    <row r="36" spans="1:10">
      <c r="F36" s="28"/>
    </row>
    <row r="37" spans="1:10" ht="15" thickBot="1">
      <c r="B37" s="15" t="s">
        <v>164</v>
      </c>
      <c r="C37" s="3"/>
      <c r="D37" s="3"/>
      <c r="E37" s="3"/>
      <c r="F37" s="35">
        <f>SUM(F17:F35)</f>
        <v>720526.92508722038</v>
      </c>
      <c r="G37" s="28"/>
      <c r="H37" s="28"/>
      <c r="I37" s="28"/>
    </row>
    <row r="38" spans="1:10">
      <c r="B38" t="s">
        <v>514</v>
      </c>
      <c r="C38" s="3"/>
      <c r="D38" s="3"/>
      <c r="E38" s="3"/>
      <c r="F38" s="35">
        <v>1280.97</v>
      </c>
      <c r="G38" s="28"/>
      <c r="H38" s="28"/>
      <c r="I38" s="28"/>
    </row>
    <row r="39" spans="1:10">
      <c r="D39" s="2"/>
      <c r="E39" s="3"/>
      <c r="F39" s="28"/>
      <c r="G39" s="28"/>
      <c r="H39" s="28"/>
      <c r="I39" s="28"/>
    </row>
    <row r="40" spans="1:10">
      <c r="B40" t="s">
        <v>174</v>
      </c>
      <c r="D40" s="19"/>
      <c r="E40" s="3"/>
      <c r="F40" s="34">
        <v>176409.85</v>
      </c>
      <c r="G40" s="28"/>
      <c r="H40" s="28"/>
      <c r="I40" s="28"/>
    </row>
    <row r="41" spans="1:10">
      <c r="B41" s="3"/>
      <c r="D41" s="2"/>
      <c r="E41" s="3"/>
      <c r="F41" s="28"/>
      <c r="G41" s="28"/>
      <c r="H41" s="28"/>
      <c r="I41" s="28"/>
    </row>
    <row r="42" spans="1:10">
      <c r="B42" s="1" t="s">
        <v>175</v>
      </c>
      <c r="C42" s="3"/>
      <c r="D42" s="3"/>
      <c r="E42" s="3"/>
      <c r="F42" s="36">
        <f>F37+F38+F40</f>
        <v>898217.74508722033</v>
      </c>
      <c r="G42" s="28"/>
      <c r="H42" s="28"/>
      <c r="I42" s="28"/>
    </row>
    <row r="43" spans="1:10">
      <c r="B43" s="1"/>
      <c r="C43" s="3"/>
      <c r="D43" s="3"/>
      <c r="E43" s="3"/>
      <c r="F43" s="36"/>
      <c r="G43" s="28"/>
      <c r="H43" s="28"/>
      <c r="I43" s="28"/>
      <c r="J43" s="28"/>
    </row>
    <row r="44" spans="1:10" ht="18.5">
      <c r="B44" s="37" t="s">
        <v>11</v>
      </c>
      <c r="C44" s="107" t="s">
        <v>515</v>
      </c>
      <c r="D44" s="2"/>
      <c r="E44" s="3"/>
      <c r="F44" s="43"/>
      <c r="G44" s="28"/>
      <c r="H44" s="28"/>
      <c r="I44" s="28"/>
    </row>
    <row r="45" spans="1:10" ht="18.5">
      <c r="B45" s="37" t="s">
        <v>13</v>
      </c>
      <c r="C45" s="107" t="s">
        <v>516</v>
      </c>
      <c r="D45" s="2"/>
      <c r="E45" s="3"/>
      <c r="F45" s="43"/>
      <c r="G45" s="28"/>
      <c r="H45" s="28"/>
      <c r="I45" s="28"/>
    </row>
    <row r="46" spans="1:10">
      <c r="B46" s="3"/>
      <c r="D46" s="2"/>
      <c r="E46" s="3"/>
      <c r="F46" s="43"/>
      <c r="G46" s="28"/>
      <c r="H46" s="28"/>
      <c r="I46" s="28"/>
    </row>
    <row r="47" spans="1:10">
      <c r="B47" s="3"/>
      <c r="D47" s="2"/>
      <c r="E47" s="3"/>
      <c r="F47" s="43"/>
      <c r="G47" s="28"/>
      <c r="H47" s="28"/>
      <c r="I47" s="28"/>
    </row>
    <row r="48" spans="1:10">
      <c r="A48" s="108"/>
      <c r="B48" s="44" t="s">
        <v>15</v>
      </c>
      <c r="C48" s="44" t="s">
        <v>16</v>
      </c>
      <c r="D48" s="45" t="s">
        <v>17</v>
      </c>
      <c r="E48" s="44" t="s">
        <v>18</v>
      </c>
      <c r="F48" s="110" t="s">
        <v>19</v>
      </c>
      <c r="G48" s="47" t="s">
        <v>20</v>
      </c>
      <c r="H48" s="47" t="s">
        <v>21</v>
      </c>
      <c r="I48" s="47" t="s">
        <v>22</v>
      </c>
    </row>
    <row r="49" spans="1:9">
      <c r="A49" s="108"/>
      <c r="B49" t="s">
        <v>135</v>
      </c>
      <c r="C49" t="s">
        <v>124</v>
      </c>
      <c r="D49">
        <v>1</v>
      </c>
      <c r="E49" t="s">
        <v>25</v>
      </c>
      <c r="F49" s="43">
        <v>375763.60273300007</v>
      </c>
      <c r="G49" s="13" t="s">
        <v>79</v>
      </c>
      <c r="H49" s="13">
        <v>475</v>
      </c>
      <c r="I49" s="13" t="s">
        <v>80</v>
      </c>
    </row>
    <row r="50" spans="1:9">
      <c r="A50" s="108"/>
      <c r="B50" t="s">
        <v>128</v>
      </c>
      <c r="C50" t="s">
        <v>124</v>
      </c>
      <c r="D50">
        <v>1</v>
      </c>
      <c r="E50" t="s">
        <v>25</v>
      </c>
      <c r="F50" s="43">
        <v>59661.703389000009</v>
      </c>
      <c r="G50" s="13" t="s">
        <v>129</v>
      </c>
      <c r="H50" s="13">
        <v>5</v>
      </c>
      <c r="I50" s="13" t="s">
        <v>501</v>
      </c>
    </row>
    <row r="51" spans="1:9">
      <c r="A51" s="108"/>
      <c r="B51" t="s">
        <v>127</v>
      </c>
      <c r="C51" t="s">
        <v>124</v>
      </c>
      <c r="D51">
        <v>2</v>
      </c>
      <c r="E51" t="s">
        <v>25</v>
      </c>
      <c r="F51" s="43">
        <v>70859.798404000001</v>
      </c>
      <c r="G51" s="13" t="s">
        <v>109</v>
      </c>
      <c r="H51" s="13">
        <v>20</v>
      </c>
      <c r="I51" s="13" t="s">
        <v>58</v>
      </c>
    </row>
    <row r="52" spans="1:9">
      <c r="A52" s="108"/>
      <c r="B52" t="s">
        <v>502</v>
      </c>
      <c r="C52" t="s">
        <v>124</v>
      </c>
      <c r="D52">
        <v>1</v>
      </c>
      <c r="E52" t="s">
        <v>25</v>
      </c>
      <c r="F52" s="43">
        <v>25901.980626</v>
      </c>
      <c r="G52" s="13" t="s">
        <v>129</v>
      </c>
      <c r="H52" s="13">
        <v>2</v>
      </c>
      <c r="I52" s="13" t="s">
        <v>501</v>
      </c>
    </row>
    <row r="53" spans="1:9">
      <c r="A53" s="108"/>
      <c r="B53" s="316" t="s">
        <v>503</v>
      </c>
      <c r="C53" s="316" t="s">
        <v>93</v>
      </c>
      <c r="D53" s="319">
        <v>3</v>
      </c>
      <c r="E53" s="316" t="s">
        <v>25</v>
      </c>
      <c r="F53" s="322">
        <v>25753.283202000002</v>
      </c>
      <c r="G53" s="13" t="s">
        <v>504</v>
      </c>
      <c r="H53" s="13" t="s">
        <v>505</v>
      </c>
      <c r="I53" s="13"/>
    </row>
    <row r="54" spans="1:9">
      <c r="A54" s="108"/>
      <c r="B54" s="316"/>
      <c r="C54" s="316"/>
      <c r="D54" s="319"/>
      <c r="E54" s="316"/>
      <c r="F54" s="322"/>
      <c r="G54" s="13" t="s">
        <v>109</v>
      </c>
      <c r="H54" s="13">
        <v>2</v>
      </c>
      <c r="I54" s="13" t="s">
        <v>58</v>
      </c>
    </row>
    <row r="55" spans="1:9">
      <c r="A55" s="108"/>
      <c r="B55" s="316" t="s">
        <v>292</v>
      </c>
      <c r="C55" s="316" t="s">
        <v>93</v>
      </c>
      <c r="D55" s="319">
        <v>2</v>
      </c>
      <c r="E55" s="316" t="s">
        <v>25</v>
      </c>
      <c r="F55" s="322">
        <v>9759.7768329999999</v>
      </c>
      <c r="G55" s="13" t="s">
        <v>107</v>
      </c>
      <c r="H55" s="13">
        <v>1.5</v>
      </c>
      <c r="I55" s="13" t="s">
        <v>80</v>
      </c>
    </row>
    <row r="56" spans="1:9">
      <c r="A56" s="108"/>
      <c r="B56" s="316"/>
      <c r="C56" s="316"/>
      <c r="D56" s="319"/>
      <c r="E56" s="316"/>
      <c r="F56" s="322"/>
      <c r="G56" s="13" t="s">
        <v>86</v>
      </c>
      <c r="H56" s="13">
        <v>3000</v>
      </c>
      <c r="I56" s="13" t="s">
        <v>69</v>
      </c>
    </row>
    <row r="57" spans="1:9">
      <c r="A57" s="108"/>
      <c r="B57" t="s">
        <v>506</v>
      </c>
      <c r="C57" t="s">
        <v>93</v>
      </c>
      <c r="D57">
        <v>1</v>
      </c>
      <c r="E57" t="s">
        <v>25</v>
      </c>
      <c r="F57" s="43">
        <v>607.29</v>
      </c>
      <c r="G57" s="13" t="s">
        <v>79</v>
      </c>
      <c r="H57" s="13">
        <v>150</v>
      </c>
      <c r="I57" s="13" t="s">
        <v>80</v>
      </c>
    </row>
    <row r="58" spans="1:9">
      <c r="A58" s="108"/>
      <c r="B58" t="s">
        <v>507</v>
      </c>
      <c r="C58" t="s">
        <v>82</v>
      </c>
      <c r="D58">
        <v>1</v>
      </c>
      <c r="E58" t="s">
        <v>207</v>
      </c>
      <c r="F58" s="43">
        <v>50855.776508000003</v>
      </c>
      <c r="G58" s="13" t="s">
        <v>79</v>
      </c>
      <c r="H58" s="13">
        <v>250</v>
      </c>
      <c r="I58" s="13" t="s">
        <v>80</v>
      </c>
    </row>
    <row r="59" spans="1:9">
      <c r="A59" s="108"/>
      <c r="B59" t="s">
        <v>186</v>
      </c>
      <c r="C59" t="s">
        <v>82</v>
      </c>
      <c r="D59">
        <v>1</v>
      </c>
      <c r="E59" t="s">
        <v>25</v>
      </c>
      <c r="F59" s="43">
        <v>108242.28136591931</v>
      </c>
      <c r="G59" s="13" t="s">
        <v>79</v>
      </c>
      <c r="H59" s="13">
        <v>250</v>
      </c>
      <c r="I59" s="13" t="s">
        <v>80</v>
      </c>
    </row>
    <row r="60" spans="1:9">
      <c r="A60" s="108"/>
      <c r="B60" s="316" t="s">
        <v>508</v>
      </c>
      <c r="C60" s="316" t="s">
        <v>93</v>
      </c>
      <c r="D60" s="319">
        <v>1</v>
      </c>
      <c r="E60" s="316" t="s">
        <v>25</v>
      </c>
      <c r="F60" s="322">
        <v>7753.4934320000002</v>
      </c>
      <c r="G60" s="13" t="s">
        <v>107</v>
      </c>
      <c r="H60" s="13">
        <v>3</v>
      </c>
      <c r="I60" s="13" t="s">
        <v>80</v>
      </c>
    </row>
    <row r="61" spans="1:9">
      <c r="A61" s="108"/>
      <c r="B61" s="316"/>
      <c r="C61" s="316"/>
      <c r="D61" s="319"/>
      <c r="E61" s="316"/>
      <c r="F61" s="322"/>
      <c r="G61" s="13" t="s">
        <v>86</v>
      </c>
      <c r="H61" s="13">
        <v>3000</v>
      </c>
      <c r="I61" s="13" t="s">
        <v>69</v>
      </c>
    </row>
    <row r="62" spans="1:9">
      <c r="A62" s="108"/>
      <c r="B62" s="316" t="s">
        <v>509</v>
      </c>
      <c r="C62" s="316" t="s">
        <v>93</v>
      </c>
      <c r="D62" s="319">
        <v>1</v>
      </c>
      <c r="E62" s="316" t="s">
        <v>25</v>
      </c>
      <c r="F62" s="322">
        <v>19091.438512000001</v>
      </c>
      <c r="G62" s="13" t="s">
        <v>504</v>
      </c>
      <c r="H62" s="13" t="s">
        <v>510</v>
      </c>
      <c r="I62" s="13"/>
    </row>
    <row r="63" spans="1:9">
      <c r="A63" s="108"/>
      <c r="B63" s="316"/>
      <c r="C63" s="316"/>
      <c r="D63" s="319"/>
      <c r="E63" s="316"/>
      <c r="F63" s="322"/>
      <c r="G63" s="13" t="s">
        <v>109</v>
      </c>
      <c r="H63" s="13">
        <v>200</v>
      </c>
      <c r="I63" s="13" t="s">
        <v>58</v>
      </c>
    </row>
    <row r="64" spans="1:9">
      <c r="A64" s="108"/>
      <c r="B64" t="s">
        <v>511</v>
      </c>
      <c r="C64" t="s">
        <v>93</v>
      </c>
      <c r="D64">
        <v>5</v>
      </c>
      <c r="E64" t="s">
        <v>25</v>
      </c>
      <c r="F64" s="43">
        <v>1345.4998850000002</v>
      </c>
      <c r="G64" s="13" t="s">
        <v>17</v>
      </c>
      <c r="H64" s="13">
        <v>1</v>
      </c>
      <c r="I64" s="13" t="s">
        <v>501</v>
      </c>
    </row>
    <row r="65" spans="1:10">
      <c r="A65" s="108"/>
      <c r="B65" t="s">
        <v>512</v>
      </c>
      <c r="C65" t="s">
        <v>93</v>
      </c>
      <c r="D65">
        <v>3</v>
      </c>
      <c r="E65" t="s">
        <v>25</v>
      </c>
      <c r="F65" s="43">
        <v>526.51928699999996</v>
      </c>
      <c r="G65" s="13" t="s">
        <v>17</v>
      </c>
      <c r="H65" s="13">
        <v>1</v>
      </c>
      <c r="I65" s="13" t="s">
        <v>501</v>
      </c>
    </row>
    <row r="66" spans="1:10">
      <c r="A66" s="108"/>
      <c r="B66" t="s">
        <v>99</v>
      </c>
      <c r="C66" t="s">
        <v>93</v>
      </c>
      <c r="D66">
        <v>7</v>
      </c>
      <c r="E66" t="s">
        <v>25</v>
      </c>
      <c r="F66" s="43">
        <v>23091.690153</v>
      </c>
      <c r="G66" s="13" t="s">
        <v>17</v>
      </c>
      <c r="H66" s="13">
        <v>1</v>
      </c>
      <c r="I66" s="13" t="s">
        <v>65</v>
      </c>
    </row>
    <row r="67" spans="1:10">
      <c r="A67" s="108"/>
      <c r="B67" t="s">
        <v>386</v>
      </c>
      <c r="C67" t="s">
        <v>387</v>
      </c>
      <c r="D67">
        <v>2</v>
      </c>
      <c r="E67" t="s">
        <v>207</v>
      </c>
      <c r="F67" s="43">
        <v>15700.553334</v>
      </c>
      <c r="G67" s="13" t="s">
        <v>100</v>
      </c>
      <c r="H67" s="13" t="s">
        <v>513</v>
      </c>
      <c r="I67" s="13"/>
    </row>
    <row r="68" spans="1:10">
      <c r="F68" s="43"/>
    </row>
    <row r="69" spans="1:10" ht="15" thickBot="1">
      <c r="B69" s="15" t="s">
        <v>164</v>
      </c>
      <c r="C69" s="3"/>
      <c r="D69" s="3"/>
      <c r="E69" s="3"/>
      <c r="F69" s="111">
        <f>SUM(F49:F67)</f>
        <v>794914.68766391941</v>
      </c>
      <c r="G69" s="28"/>
      <c r="H69" s="28"/>
      <c r="I69" s="28"/>
    </row>
    <row r="70" spans="1:10">
      <c r="B70" t="s">
        <v>514</v>
      </c>
      <c r="C70" s="3"/>
      <c r="D70" s="3"/>
      <c r="E70" s="3"/>
      <c r="F70" s="111">
        <v>1281.1400000000001</v>
      </c>
      <c r="G70" s="28"/>
      <c r="H70" s="28"/>
      <c r="I70" s="28"/>
    </row>
    <row r="71" spans="1:10">
      <c r="D71" s="2"/>
      <c r="E71" s="3"/>
      <c r="F71" s="43"/>
      <c r="G71" s="28"/>
      <c r="H71" s="28"/>
      <c r="I71" s="28"/>
    </row>
    <row r="72" spans="1:10">
      <c r="B72" t="s">
        <v>174</v>
      </c>
      <c r="D72" s="19"/>
      <c r="E72" s="3"/>
      <c r="F72" s="112">
        <v>194590.26</v>
      </c>
      <c r="G72" s="28"/>
      <c r="H72" s="28"/>
      <c r="I72" s="28"/>
    </row>
    <row r="73" spans="1:10">
      <c r="B73" s="3"/>
      <c r="D73" s="2"/>
      <c r="E73" s="3"/>
      <c r="F73" s="43"/>
      <c r="G73" s="28"/>
      <c r="H73" s="28"/>
      <c r="I73" s="28"/>
    </row>
    <row r="74" spans="1:10">
      <c r="B74" s="1" t="s">
        <v>175</v>
      </c>
      <c r="C74" s="3"/>
      <c r="D74" s="3"/>
      <c r="E74" s="3"/>
      <c r="F74" s="113">
        <f>F69+F70+F72</f>
        <v>990786.08766391943</v>
      </c>
      <c r="G74" s="28"/>
      <c r="H74" s="28"/>
      <c r="I74" s="28"/>
    </row>
    <row r="75" spans="1:10">
      <c r="B75" s="1"/>
      <c r="C75" s="3"/>
      <c r="D75" s="3"/>
      <c r="E75" s="3"/>
      <c r="F75" s="113"/>
      <c r="G75" s="28"/>
      <c r="H75" s="28"/>
      <c r="I75" s="28"/>
      <c r="J75" s="28"/>
    </row>
    <row r="76" spans="1:10" ht="15.5">
      <c r="B76" s="1"/>
      <c r="C76" s="3"/>
      <c r="D76" s="3"/>
      <c r="E76" s="3"/>
      <c r="F76" s="114"/>
      <c r="G76" s="28"/>
      <c r="H76" s="28"/>
      <c r="I76" s="28"/>
      <c r="J76" s="28"/>
    </row>
    <row r="77" spans="1:10" ht="18.5">
      <c r="B77" s="37" t="s">
        <v>11</v>
      </c>
      <c r="C77" s="107" t="s">
        <v>517</v>
      </c>
      <c r="D77" s="2"/>
      <c r="E77" s="3"/>
      <c r="F77" s="28"/>
      <c r="G77" s="28"/>
      <c r="H77" s="28"/>
      <c r="I77" s="28"/>
    </row>
    <row r="78" spans="1:10" ht="18.5">
      <c r="B78" s="37" t="s">
        <v>13</v>
      </c>
      <c r="C78" s="107" t="s">
        <v>518</v>
      </c>
      <c r="D78" s="2"/>
      <c r="E78" s="3"/>
      <c r="F78" s="28"/>
      <c r="G78" s="28"/>
      <c r="H78" s="28"/>
      <c r="I78" s="28"/>
    </row>
    <row r="79" spans="1:10">
      <c r="B79" s="3"/>
      <c r="D79" s="2"/>
      <c r="E79" s="3"/>
      <c r="F79" s="28"/>
      <c r="G79" s="28"/>
      <c r="H79" s="28"/>
      <c r="I79" s="28"/>
    </row>
    <row r="80" spans="1:10">
      <c r="B80" s="3"/>
      <c r="D80" s="2"/>
      <c r="E80" s="3"/>
      <c r="F80" s="28"/>
      <c r="G80" s="28"/>
      <c r="H80" s="28"/>
      <c r="I80" s="28"/>
    </row>
    <row r="81" spans="1:9">
      <c r="A81" s="108"/>
      <c r="B81" s="44" t="s">
        <v>15</v>
      </c>
      <c r="C81" s="44" t="s">
        <v>16</v>
      </c>
      <c r="D81" s="45" t="s">
        <v>17</v>
      </c>
      <c r="E81" s="44" t="s">
        <v>18</v>
      </c>
      <c r="F81" s="87" t="s">
        <v>19</v>
      </c>
      <c r="G81" s="47" t="s">
        <v>20</v>
      </c>
      <c r="H81" s="47" t="s">
        <v>21</v>
      </c>
      <c r="I81" s="47" t="s">
        <v>22</v>
      </c>
    </row>
    <row r="82" spans="1:9">
      <c r="A82" s="108"/>
      <c r="B82" t="s">
        <v>135</v>
      </c>
      <c r="C82" t="s">
        <v>124</v>
      </c>
      <c r="D82">
        <v>1</v>
      </c>
      <c r="E82" t="s">
        <v>25</v>
      </c>
      <c r="F82" s="28">
        <v>525665.95853299997</v>
      </c>
      <c r="G82" s="13" t="s">
        <v>79</v>
      </c>
      <c r="H82" s="13">
        <v>675</v>
      </c>
      <c r="I82" s="13" t="s">
        <v>80</v>
      </c>
    </row>
    <row r="83" spans="1:9">
      <c r="A83" s="108"/>
      <c r="B83" t="s">
        <v>128</v>
      </c>
      <c r="C83" t="s">
        <v>124</v>
      </c>
      <c r="D83">
        <v>1</v>
      </c>
      <c r="E83" t="s">
        <v>25</v>
      </c>
      <c r="F83" s="28">
        <v>82168.185230999996</v>
      </c>
      <c r="G83" s="13" t="s">
        <v>129</v>
      </c>
      <c r="H83" s="13">
        <v>7</v>
      </c>
      <c r="I83" s="13" t="s">
        <v>501</v>
      </c>
    </row>
    <row r="84" spans="1:9">
      <c r="A84" s="108"/>
      <c r="B84" t="s">
        <v>127</v>
      </c>
      <c r="C84" t="s">
        <v>124</v>
      </c>
      <c r="D84">
        <v>2</v>
      </c>
      <c r="E84" t="s">
        <v>25</v>
      </c>
      <c r="F84" s="28">
        <v>141719.596808</v>
      </c>
      <c r="G84" s="13" t="s">
        <v>109</v>
      </c>
      <c r="H84" s="13">
        <v>20</v>
      </c>
      <c r="I84" s="13" t="s">
        <v>58</v>
      </c>
    </row>
    <row r="85" spans="1:9">
      <c r="A85" s="108"/>
      <c r="B85" t="s">
        <v>502</v>
      </c>
      <c r="C85" t="s">
        <v>124</v>
      </c>
      <c r="D85">
        <v>1</v>
      </c>
      <c r="E85" t="s">
        <v>25</v>
      </c>
      <c r="F85" s="28">
        <v>37155.221547000001</v>
      </c>
      <c r="G85" s="13" t="s">
        <v>129</v>
      </c>
      <c r="H85" s="13">
        <v>3</v>
      </c>
      <c r="I85" s="13" t="s">
        <v>501</v>
      </c>
    </row>
    <row r="86" spans="1:9">
      <c r="A86" s="108"/>
      <c r="B86" s="316" t="s">
        <v>503</v>
      </c>
      <c r="C86" s="316" t="s">
        <v>93</v>
      </c>
      <c r="D86" s="319">
        <v>5</v>
      </c>
      <c r="E86" s="316" t="s">
        <v>25</v>
      </c>
      <c r="F86" s="321">
        <v>42922.13867</v>
      </c>
      <c r="G86" s="13" t="s">
        <v>504</v>
      </c>
      <c r="H86" s="13" t="s">
        <v>505</v>
      </c>
      <c r="I86" s="13"/>
    </row>
    <row r="87" spans="1:9">
      <c r="A87" s="108"/>
      <c r="B87" s="316"/>
      <c r="C87" s="316"/>
      <c r="D87" s="319"/>
      <c r="E87" s="316"/>
      <c r="F87" s="321"/>
      <c r="G87" s="13" t="s">
        <v>109</v>
      </c>
      <c r="H87" s="13">
        <v>2</v>
      </c>
      <c r="I87" s="13" t="s">
        <v>58</v>
      </c>
    </row>
    <row r="88" spans="1:9">
      <c r="A88" s="108"/>
      <c r="B88" s="316" t="s">
        <v>292</v>
      </c>
      <c r="C88" s="316" t="s">
        <v>93</v>
      </c>
      <c r="D88" s="319">
        <v>3</v>
      </c>
      <c r="E88" s="316" t="s">
        <v>25</v>
      </c>
      <c r="F88" s="321">
        <v>14639.6652495</v>
      </c>
      <c r="G88" s="13" t="s">
        <v>107</v>
      </c>
      <c r="H88" s="13">
        <v>1.5</v>
      </c>
      <c r="I88" s="13" t="s">
        <v>80</v>
      </c>
    </row>
    <row r="89" spans="1:9">
      <c r="A89" s="108"/>
      <c r="B89" s="316"/>
      <c r="C89" s="316"/>
      <c r="D89" s="319"/>
      <c r="E89" s="316"/>
      <c r="F89" s="321"/>
      <c r="G89" s="13" t="s">
        <v>86</v>
      </c>
      <c r="H89" s="13">
        <v>3000</v>
      </c>
      <c r="I89" s="13" t="s">
        <v>69</v>
      </c>
    </row>
    <row r="90" spans="1:9">
      <c r="A90" s="108"/>
      <c r="B90" t="s">
        <v>506</v>
      </c>
      <c r="C90" t="s">
        <v>93</v>
      </c>
      <c r="D90">
        <v>1</v>
      </c>
      <c r="E90" t="s">
        <v>25</v>
      </c>
      <c r="F90" s="28">
        <v>607.29</v>
      </c>
      <c r="G90" s="13" t="s">
        <v>79</v>
      </c>
      <c r="H90" s="13">
        <v>200</v>
      </c>
      <c r="I90" s="13" t="s">
        <v>80</v>
      </c>
    </row>
    <row r="91" spans="1:9">
      <c r="A91" s="108"/>
      <c r="B91" t="s">
        <v>507</v>
      </c>
      <c r="C91" t="s">
        <v>82</v>
      </c>
      <c r="D91">
        <v>1</v>
      </c>
      <c r="E91" t="s">
        <v>207</v>
      </c>
      <c r="F91" s="28">
        <v>70511.408108000003</v>
      </c>
      <c r="G91" s="13" t="s">
        <v>79</v>
      </c>
      <c r="H91" s="13">
        <v>350</v>
      </c>
      <c r="I91" s="13" t="s">
        <v>80</v>
      </c>
    </row>
    <row r="92" spans="1:9">
      <c r="A92" s="108"/>
      <c r="B92" t="s">
        <v>186</v>
      </c>
      <c r="C92" t="s">
        <v>82</v>
      </c>
      <c r="D92">
        <v>1</v>
      </c>
      <c r="E92" t="s">
        <v>25</v>
      </c>
      <c r="F92" s="28">
        <v>145596.10766851407</v>
      </c>
      <c r="G92" s="13" t="s">
        <v>79</v>
      </c>
      <c r="H92" s="13">
        <v>350</v>
      </c>
      <c r="I92" s="13" t="s">
        <v>80</v>
      </c>
    </row>
    <row r="93" spans="1:9">
      <c r="A93" s="108"/>
      <c r="B93" s="316" t="s">
        <v>508</v>
      </c>
      <c r="C93" s="316" t="s">
        <v>93</v>
      </c>
      <c r="D93" s="319">
        <v>2</v>
      </c>
      <c r="E93" s="316" t="s">
        <v>25</v>
      </c>
      <c r="F93" s="321">
        <v>15506.986864</v>
      </c>
      <c r="G93" s="13" t="s">
        <v>107</v>
      </c>
      <c r="H93" s="13">
        <v>3</v>
      </c>
      <c r="I93" s="13" t="s">
        <v>80</v>
      </c>
    </row>
    <row r="94" spans="1:9">
      <c r="A94" s="108"/>
      <c r="B94" s="316"/>
      <c r="C94" s="316"/>
      <c r="D94" s="319"/>
      <c r="E94" s="316"/>
      <c r="F94" s="321"/>
      <c r="G94" s="13" t="s">
        <v>86</v>
      </c>
      <c r="H94" s="13">
        <v>3000</v>
      </c>
      <c r="I94" s="13" t="s">
        <v>69</v>
      </c>
    </row>
    <row r="95" spans="1:9">
      <c r="A95" s="108"/>
      <c r="B95" s="316" t="s">
        <v>509</v>
      </c>
      <c r="C95" s="316" t="s">
        <v>93</v>
      </c>
      <c r="D95" s="319">
        <v>2</v>
      </c>
      <c r="E95" s="316" t="s">
        <v>25</v>
      </c>
      <c r="F95" s="321">
        <v>38182.877024000001</v>
      </c>
      <c r="G95" s="13" t="s">
        <v>504</v>
      </c>
      <c r="H95" s="13" t="s">
        <v>510</v>
      </c>
      <c r="I95" s="13"/>
    </row>
    <row r="96" spans="1:9">
      <c r="A96" s="108"/>
      <c r="B96" s="316"/>
      <c r="C96" s="316"/>
      <c r="D96" s="319"/>
      <c r="E96" s="316"/>
      <c r="F96" s="321"/>
      <c r="G96" s="13" t="s">
        <v>109</v>
      </c>
      <c r="H96" s="13">
        <v>200</v>
      </c>
      <c r="I96" s="13" t="s">
        <v>58</v>
      </c>
    </row>
    <row r="97" spans="1:10">
      <c r="A97" s="108"/>
      <c r="B97" t="s">
        <v>511</v>
      </c>
      <c r="C97" t="s">
        <v>93</v>
      </c>
      <c r="D97">
        <v>7</v>
      </c>
      <c r="E97" t="s">
        <v>25</v>
      </c>
      <c r="F97" s="28">
        <v>1883.6998390000001</v>
      </c>
      <c r="G97" s="13" t="s">
        <v>17</v>
      </c>
      <c r="H97" s="13">
        <v>1</v>
      </c>
      <c r="I97" s="13" t="s">
        <v>501</v>
      </c>
    </row>
    <row r="98" spans="1:10">
      <c r="A98" s="108"/>
      <c r="B98" t="s">
        <v>512</v>
      </c>
      <c r="C98" t="s">
        <v>93</v>
      </c>
      <c r="D98">
        <v>5</v>
      </c>
      <c r="E98" t="s">
        <v>25</v>
      </c>
      <c r="F98" s="28">
        <v>877.53214500000001</v>
      </c>
      <c r="G98" s="13" t="s">
        <v>17</v>
      </c>
      <c r="H98" s="13">
        <v>1</v>
      </c>
      <c r="I98" s="13" t="s">
        <v>501</v>
      </c>
    </row>
    <row r="99" spans="1:10">
      <c r="A99" s="108"/>
      <c r="B99" t="s">
        <v>99</v>
      </c>
      <c r="C99" t="s">
        <v>93</v>
      </c>
      <c r="D99">
        <v>10</v>
      </c>
      <c r="E99" t="s">
        <v>25</v>
      </c>
      <c r="F99" s="28">
        <v>32988.128790000002</v>
      </c>
      <c r="G99" s="13" t="s">
        <v>17</v>
      </c>
      <c r="H99" s="13">
        <v>1</v>
      </c>
      <c r="I99" s="13" t="s">
        <v>65</v>
      </c>
    </row>
    <row r="100" spans="1:10">
      <c r="A100" s="108"/>
      <c r="B100" t="s">
        <v>386</v>
      </c>
      <c r="C100" t="s">
        <v>387</v>
      </c>
      <c r="D100">
        <v>2</v>
      </c>
      <c r="E100" t="s">
        <v>207</v>
      </c>
      <c r="F100" s="28">
        <v>15700.553334</v>
      </c>
      <c r="G100" s="13" t="s">
        <v>100</v>
      </c>
      <c r="H100" s="13" t="s">
        <v>513</v>
      </c>
      <c r="I100" s="13"/>
    </row>
    <row r="101" spans="1:10">
      <c r="F101" s="28"/>
    </row>
    <row r="102" spans="1:10" ht="15" thickBot="1">
      <c r="B102" s="15" t="s">
        <v>164</v>
      </c>
      <c r="C102" s="3"/>
      <c r="D102" s="3"/>
      <c r="E102" s="3"/>
      <c r="F102" s="35">
        <f>SUM(F82:F100)</f>
        <v>1166125.3498110143</v>
      </c>
      <c r="G102" s="28"/>
      <c r="H102" s="28"/>
      <c r="I102" s="28"/>
    </row>
    <row r="103" spans="1:10">
      <c r="B103" t="s">
        <v>519</v>
      </c>
      <c r="C103" s="3"/>
      <c r="D103" s="3"/>
      <c r="E103" s="3"/>
      <c r="F103" s="35">
        <v>1601.43</v>
      </c>
      <c r="G103" s="28"/>
      <c r="H103" s="28"/>
      <c r="I103" s="28"/>
    </row>
    <row r="104" spans="1:10">
      <c r="D104" s="2"/>
      <c r="E104" s="3"/>
      <c r="F104" s="28"/>
      <c r="G104" s="28"/>
      <c r="H104" s="28"/>
      <c r="I104" s="28"/>
    </row>
    <row r="105" spans="1:10">
      <c r="B105" t="s">
        <v>174</v>
      </c>
      <c r="D105" s="19"/>
      <c r="E105" s="3"/>
      <c r="F105" s="34">
        <v>285392.42</v>
      </c>
      <c r="G105" s="28"/>
      <c r="H105" s="28"/>
      <c r="I105" s="28"/>
    </row>
    <row r="106" spans="1:10">
      <c r="B106" s="3"/>
      <c r="D106" s="2"/>
      <c r="E106" s="3"/>
      <c r="F106" s="28"/>
      <c r="G106" s="28"/>
      <c r="H106" s="28"/>
      <c r="I106" s="28"/>
    </row>
    <row r="107" spans="1:10">
      <c r="B107" s="1" t="s">
        <v>175</v>
      </c>
      <c r="C107" s="3"/>
      <c r="D107" s="3"/>
      <c r="E107" s="3"/>
      <c r="F107" s="36">
        <f>F102+F103+F105</f>
        <v>1453119.1998110141</v>
      </c>
      <c r="G107" s="28"/>
      <c r="H107" s="28"/>
      <c r="I107" s="28"/>
    </row>
    <row r="108" spans="1:10">
      <c r="B108" s="1"/>
      <c r="C108" s="3"/>
      <c r="D108" s="3"/>
      <c r="E108" s="3"/>
      <c r="F108" s="36"/>
      <c r="G108" s="28"/>
      <c r="H108" s="28"/>
      <c r="I108" s="28"/>
      <c r="J108" s="28"/>
    </row>
    <row r="110" spans="1:10" ht="18.5">
      <c r="B110" s="37" t="s">
        <v>11</v>
      </c>
      <c r="C110" s="107" t="s">
        <v>520</v>
      </c>
      <c r="D110" s="2"/>
      <c r="E110" s="3"/>
      <c r="F110" s="28"/>
      <c r="G110" s="28"/>
      <c r="H110" s="28"/>
      <c r="I110" s="28"/>
    </row>
    <row r="111" spans="1:10" ht="18.5">
      <c r="B111" s="37" t="s">
        <v>13</v>
      </c>
      <c r="C111" s="107" t="s">
        <v>521</v>
      </c>
      <c r="D111" s="2"/>
      <c r="E111" s="3"/>
      <c r="F111" s="28"/>
      <c r="G111" s="28"/>
      <c r="H111" s="28"/>
      <c r="I111" s="28"/>
    </row>
    <row r="112" spans="1:10">
      <c r="B112" s="3"/>
      <c r="D112" s="2"/>
      <c r="E112" s="3"/>
      <c r="F112" s="28"/>
      <c r="G112" s="28"/>
      <c r="H112" s="28"/>
      <c r="I112" s="28"/>
    </row>
    <row r="113" spans="1:9">
      <c r="B113" s="3"/>
      <c r="D113" s="2"/>
      <c r="E113" s="3"/>
      <c r="F113" s="28"/>
      <c r="G113" s="28"/>
      <c r="H113" s="28"/>
      <c r="I113" s="28"/>
    </row>
    <row r="114" spans="1:9">
      <c r="A114" s="108"/>
      <c r="B114" s="44" t="s">
        <v>15</v>
      </c>
      <c r="C114" s="44" t="s">
        <v>16</v>
      </c>
      <c r="D114" s="45" t="s">
        <v>17</v>
      </c>
      <c r="E114" s="44" t="s">
        <v>18</v>
      </c>
      <c r="F114" s="87" t="s">
        <v>19</v>
      </c>
      <c r="G114" s="47" t="s">
        <v>20</v>
      </c>
      <c r="H114" s="47" t="s">
        <v>21</v>
      </c>
      <c r="I114" s="47" t="s">
        <v>22</v>
      </c>
    </row>
    <row r="115" spans="1:9">
      <c r="A115" s="108"/>
      <c r="B115" t="s">
        <v>135</v>
      </c>
      <c r="C115" t="s">
        <v>124</v>
      </c>
      <c r="D115">
        <v>1</v>
      </c>
      <c r="E115" t="s">
        <v>25</v>
      </c>
      <c r="F115" s="28">
        <v>357025.80825800006</v>
      </c>
      <c r="G115" s="13" t="s">
        <v>79</v>
      </c>
      <c r="H115" s="13">
        <v>450</v>
      </c>
      <c r="I115" s="13" t="s">
        <v>80</v>
      </c>
    </row>
    <row r="116" spans="1:9">
      <c r="A116" s="108"/>
      <c r="B116" t="s">
        <v>128</v>
      </c>
      <c r="C116" t="s">
        <v>124</v>
      </c>
      <c r="D116">
        <v>1</v>
      </c>
      <c r="E116" t="s">
        <v>25</v>
      </c>
      <c r="F116" s="28">
        <v>70914.944309999992</v>
      </c>
      <c r="G116" s="13" t="s">
        <v>129</v>
      </c>
      <c r="H116" s="13">
        <v>6</v>
      </c>
      <c r="I116" s="13" t="s">
        <v>501</v>
      </c>
    </row>
    <row r="117" spans="1:9">
      <c r="A117" s="108"/>
      <c r="B117" t="s">
        <v>127</v>
      </c>
      <c r="C117" t="s">
        <v>124</v>
      </c>
      <c r="D117">
        <v>2</v>
      </c>
      <c r="E117" t="s">
        <v>25</v>
      </c>
      <c r="F117" s="28">
        <v>141719.596808</v>
      </c>
      <c r="G117" s="13" t="s">
        <v>109</v>
      </c>
      <c r="H117" s="13">
        <v>20</v>
      </c>
      <c r="I117" s="13" t="s">
        <v>58</v>
      </c>
    </row>
    <row r="118" spans="1:9">
      <c r="A118" s="108"/>
      <c r="B118" t="s">
        <v>502</v>
      </c>
      <c r="C118" t="s">
        <v>124</v>
      </c>
      <c r="D118">
        <v>1</v>
      </c>
      <c r="E118" t="s">
        <v>25</v>
      </c>
      <c r="F118" s="28">
        <v>37155.221547000001</v>
      </c>
      <c r="G118" s="13" t="s">
        <v>129</v>
      </c>
      <c r="H118" s="13">
        <v>3</v>
      </c>
      <c r="I118" s="13" t="s">
        <v>501</v>
      </c>
    </row>
    <row r="119" spans="1:9">
      <c r="A119" s="108"/>
      <c r="B119" s="316" t="s">
        <v>503</v>
      </c>
      <c r="C119" s="316" t="s">
        <v>93</v>
      </c>
      <c r="D119" s="319">
        <v>5</v>
      </c>
      <c r="E119" s="316" t="s">
        <v>25</v>
      </c>
      <c r="F119" s="321">
        <v>42922.13867</v>
      </c>
      <c r="G119" s="13" t="s">
        <v>504</v>
      </c>
      <c r="H119" s="13" t="s">
        <v>505</v>
      </c>
      <c r="I119" s="13"/>
    </row>
    <row r="120" spans="1:9">
      <c r="A120" s="108"/>
      <c r="B120" s="316"/>
      <c r="C120" s="316"/>
      <c r="D120" s="319"/>
      <c r="E120" s="316"/>
      <c r="F120" s="321"/>
      <c r="G120" s="13" t="s">
        <v>109</v>
      </c>
      <c r="H120" s="13">
        <v>2</v>
      </c>
      <c r="I120" s="13" t="s">
        <v>58</v>
      </c>
    </row>
    <row r="121" spans="1:9">
      <c r="A121" s="108"/>
      <c r="B121" s="316" t="s">
        <v>292</v>
      </c>
      <c r="C121" s="316" t="s">
        <v>93</v>
      </c>
      <c r="D121" s="319">
        <v>3</v>
      </c>
      <c r="E121" s="316" t="s">
        <v>25</v>
      </c>
      <c r="F121" s="321">
        <v>14639.6652495</v>
      </c>
      <c r="G121" s="13" t="s">
        <v>107</v>
      </c>
      <c r="H121" s="13">
        <v>1.5</v>
      </c>
      <c r="I121" s="13" t="s">
        <v>80</v>
      </c>
    </row>
    <row r="122" spans="1:9">
      <c r="A122" s="108"/>
      <c r="B122" s="316"/>
      <c r="C122" s="316"/>
      <c r="D122" s="319"/>
      <c r="E122" s="316"/>
      <c r="F122" s="321"/>
      <c r="G122" s="13" t="s">
        <v>86</v>
      </c>
      <c r="H122" s="13">
        <v>3000</v>
      </c>
      <c r="I122" s="13" t="s">
        <v>69</v>
      </c>
    </row>
    <row r="123" spans="1:9">
      <c r="A123" s="108"/>
      <c r="B123" t="s">
        <v>506</v>
      </c>
      <c r="C123" t="s">
        <v>93</v>
      </c>
      <c r="D123">
        <v>1</v>
      </c>
      <c r="E123" t="s">
        <v>25</v>
      </c>
      <c r="F123" s="28">
        <v>607.29</v>
      </c>
      <c r="G123" s="13" t="s">
        <v>79</v>
      </c>
      <c r="H123" s="13">
        <v>200</v>
      </c>
      <c r="I123" s="13" t="s">
        <v>80</v>
      </c>
    </row>
    <row r="124" spans="1:9">
      <c r="A124" s="108"/>
      <c r="B124" t="s">
        <v>507</v>
      </c>
      <c r="C124" t="s">
        <v>82</v>
      </c>
      <c r="D124">
        <v>1</v>
      </c>
      <c r="E124" t="s">
        <v>207</v>
      </c>
      <c r="F124" s="28">
        <v>65597.500207999998</v>
      </c>
      <c r="G124" s="13" t="s">
        <v>79</v>
      </c>
      <c r="H124" s="13">
        <v>325</v>
      </c>
      <c r="I124" s="13" t="s">
        <v>80</v>
      </c>
    </row>
    <row r="125" spans="1:9">
      <c r="A125" s="108"/>
      <c r="B125" t="s">
        <v>186</v>
      </c>
      <c r="C125" t="s">
        <v>82</v>
      </c>
      <c r="D125">
        <v>1</v>
      </c>
      <c r="E125" t="s">
        <v>25</v>
      </c>
      <c r="F125" s="28">
        <v>136392.96454903696</v>
      </c>
      <c r="G125" s="13" t="s">
        <v>79</v>
      </c>
      <c r="H125" s="13">
        <v>325</v>
      </c>
      <c r="I125" s="13" t="s">
        <v>80</v>
      </c>
    </row>
    <row r="126" spans="1:9">
      <c r="A126" s="108"/>
      <c r="B126" s="316" t="s">
        <v>508</v>
      </c>
      <c r="C126" s="316" t="s">
        <v>93</v>
      </c>
      <c r="D126" s="319">
        <v>2</v>
      </c>
      <c r="E126" s="316" t="s">
        <v>25</v>
      </c>
      <c r="F126" s="321">
        <v>15506.986864</v>
      </c>
      <c r="G126" s="13" t="s">
        <v>107</v>
      </c>
      <c r="H126" s="13">
        <v>3</v>
      </c>
      <c r="I126" s="13" t="s">
        <v>80</v>
      </c>
    </row>
    <row r="127" spans="1:9">
      <c r="A127" s="108"/>
      <c r="B127" s="316"/>
      <c r="C127" s="316"/>
      <c r="D127" s="319"/>
      <c r="E127" s="316"/>
      <c r="F127" s="321"/>
      <c r="G127" s="13" t="s">
        <v>86</v>
      </c>
      <c r="H127" s="13">
        <v>3000</v>
      </c>
      <c r="I127" s="13" t="s">
        <v>69</v>
      </c>
    </row>
    <row r="128" spans="1:9">
      <c r="A128" s="108"/>
      <c r="B128" s="316" t="s">
        <v>509</v>
      </c>
      <c r="C128" s="316" t="s">
        <v>93</v>
      </c>
      <c r="D128" s="319">
        <v>2</v>
      </c>
      <c r="E128" s="316" t="s">
        <v>25</v>
      </c>
      <c r="F128" s="321">
        <v>38182.877024000001</v>
      </c>
      <c r="G128" s="13" t="s">
        <v>504</v>
      </c>
      <c r="H128" s="13" t="s">
        <v>510</v>
      </c>
      <c r="I128" s="13"/>
    </row>
    <row r="129" spans="1:10">
      <c r="A129" s="108"/>
      <c r="B129" s="316"/>
      <c r="C129" s="316"/>
      <c r="D129" s="319"/>
      <c r="E129" s="316"/>
      <c r="F129" s="321"/>
      <c r="G129" s="13" t="s">
        <v>109</v>
      </c>
      <c r="H129" s="13">
        <v>200</v>
      </c>
      <c r="I129" s="13" t="s">
        <v>58</v>
      </c>
    </row>
    <row r="130" spans="1:10">
      <c r="A130" s="108"/>
      <c r="B130" t="s">
        <v>511</v>
      </c>
      <c r="C130" t="s">
        <v>93</v>
      </c>
      <c r="D130">
        <v>6</v>
      </c>
      <c r="E130" t="s">
        <v>25</v>
      </c>
      <c r="F130" s="28">
        <v>1614.599862</v>
      </c>
      <c r="G130" s="13" t="s">
        <v>17</v>
      </c>
      <c r="H130" s="13">
        <v>1</v>
      </c>
      <c r="I130" s="13" t="s">
        <v>501</v>
      </c>
    </row>
    <row r="131" spans="1:10">
      <c r="A131" s="108"/>
      <c r="B131" t="s">
        <v>512</v>
      </c>
      <c r="C131" t="s">
        <v>93</v>
      </c>
      <c r="D131">
        <v>5</v>
      </c>
      <c r="E131" t="s">
        <v>25</v>
      </c>
      <c r="F131" s="28">
        <v>877.53214500000001</v>
      </c>
      <c r="G131" s="13" t="s">
        <v>17</v>
      </c>
      <c r="H131" s="13">
        <v>1</v>
      </c>
      <c r="I131" s="13" t="s">
        <v>501</v>
      </c>
    </row>
    <row r="132" spans="1:10">
      <c r="A132" s="108"/>
      <c r="B132" t="s">
        <v>99</v>
      </c>
      <c r="C132" t="s">
        <v>93</v>
      </c>
      <c r="D132">
        <v>9</v>
      </c>
      <c r="E132" t="s">
        <v>25</v>
      </c>
      <c r="F132" s="28">
        <v>29689.315911000002</v>
      </c>
      <c r="G132" s="13" t="s">
        <v>17</v>
      </c>
      <c r="H132" s="13">
        <v>1</v>
      </c>
      <c r="I132" s="13" t="s">
        <v>65</v>
      </c>
    </row>
    <row r="133" spans="1:10">
      <c r="A133" s="108"/>
      <c r="B133" t="s">
        <v>386</v>
      </c>
      <c r="C133" t="s">
        <v>387</v>
      </c>
      <c r="D133">
        <v>2</v>
      </c>
      <c r="E133" t="s">
        <v>207</v>
      </c>
      <c r="F133" s="28">
        <v>15700.553334</v>
      </c>
      <c r="G133" s="13" t="s">
        <v>100</v>
      </c>
      <c r="H133" s="13" t="s">
        <v>513</v>
      </c>
      <c r="I133" s="13"/>
    </row>
    <row r="134" spans="1:10">
      <c r="A134" s="108"/>
      <c r="B134" t="s">
        <v>139</v>
      </c>
      <c r="C134" t="s">
        <v>93</v>
      </c>
      <c r="D134">
        <v>1</v>
      </c>
      <c r="E134" t="s">
        <v>25</v>
      </c>
      <c r="F134" s="28">
        <v>169647.86350800001</v>
      </c>
      <c r="G134" s="13" t="s">
        <v>79</v>
      </c>
      <c r="H134" s="13">
        <v>200</v>
      </c>
      <c r="I134" s="13" t="s">
        <v>80</v>
      </c>
    </row>
    <row r="135" spans="1:10">
      <c r="F135" s="28"/>
    </row>
    <row r="136" spans="1:10" ht="15" thickBot="1">
      <c r="B136" s="15" t="s">
        <v>164</v>
      </c>
      <c r="C136" s="3"/>
      <c r="D136" s="3"/>
      <c r="E136" s="3"/>
      <c r="F136" s="35">
        <f>SUM(F115:F134)</f>
        <v>1138194.8582475369</v>
      </c>
      <c r="G136" s="28"/>
      <c r="H136" s="28"/>
      <c r="I136" s="28"/>
    </row>
    <row r="137" spans="1:10">
      <c r="B137" t="s">
        <v>519</v>
      </c>
      <c r="C137" s="3"/>
      <c r="D137" s="3"/>
      <c r="E137" s="3"/>
      <c r="F137" s="35">
        <v>1601.43</v>
      </c>
      <c r="G137" s="28"/>
      <c r="H137" s="28"/>
      <c r="I137" s="28"/>
    </row>
    <row r="138" spans="1:10">
      <c r="D138" s="2"/>
      <c r="E138" s="3"/>
      <c r="F138" s="28"/>
      <c r="G138" s="28"/>
      <c r="H138" s="28"/>
      <c r="I138" s="28"/>
    </row>
    <row r="139" spans="1:10">
      <c r="B139" t="s">
        <v>174</v>
      </c>
      <c r="D139" s="19"/>
      <c r="E139" s="3"/>
      <c r="F139" s="34">
        <v>278566.21000000002</v>
      </c>
      <c r="G139" s="28"/>
      <c r="H139" s="28"/>
      <c r="I139" s="28"/>
    </row>
    <row r="140" spans="1:10">
      <c r="B140" s="3"/>
      <c r="D140" s="2"/>
      <c r="E140" s="3"/>
      <c r="F140" s="28"/>
      <c r="G140" s="28"/>
      <c r="H140" s="28"/>
      <c r="I140" s="28"/>
    </row>
    <row r="141" spans="1:10">
      <c r="B141" s="1" t="s">
        <v>175</v>
      </c>
      <c r="C141" s="3"/>
      <c r="D141" s="3"/>
      <c r="E141" s="3"/>
      <c r="F141" s="36">
        <f>F136+F137+F139</f>
        <v>1418362.4982475368</v>
      </c>
      <c r="G141" s="28"/>
      <c r="H141" s="28"/>
      <c r="I141" s="28"/>
    </row>
    <row r="142" spans="1:10">
      <c r="B142" s="1"/>
      <c r="C142" s="3"/>
      <c r="D142" s="3"/>
      <c r="E142" s="3"/>
      <c r="F142" s="36"/>
      <c r="G142" s="28"/>
      <c r="H142" s="28"/>
      <c r="I142" s="28"/>
      <c r="J142" s="28"/>
    </row>
    <row r="144" spans="1:10" ht="18.5">
      <c r="B144" s="37" t="s">
        <v>11</v>
      </c>
      <c r="C144" s="107" t="s">
        <v>522</v>
      </c>
      <c r="D144" s="2"/>
      <c r="E144" s="3"/>
      <c r="F144" s="28"/>
      <c r="G144" s="28"/>
      <c r="H144" s="28"/>
      <c r="I144" s="28"/>
    </row>
    <row r="145" spans="1:9" ht="18.5">
      <c r="B145" s="37" t="s">
        <v>13</v>
      </c>
      <c r="C145" s="107" t="s">
        <v>523</v>
      </c>
      <c r="D145" s="2"/>
      <c r="E145" s="3"/>
      <c r="F145" s="28"/>
      <c r="G145" s="28"/>
      <c r="H145" s="28"/>
      <c r="I145" s="28"/>
    </row>
    <row r="146" spans="1:9">
      <c r="B146" s="3"/>
      <c r="D146" s="2"/>
      <c r="E146" s="3"/>
      <c r="F146" s="28"/>
      <c r="G146" s="28"/>
      <c r="H146" s="28"/>
      <c r="I146" s="28"/>
    </row>
    <row r="147" spans="1:9">
      <c r="B147" s="3"/>
      <c r="D147" s="2"/>
      <c r="E147" s="3"/>
      <c r="F147" s="28"/>
      <c r="G147" s="28"/>
      <c r="H147" s="28"/>
      <c r="I147" s="28"/>
    </row>
    <row r="148" spans="1:9">
      <c r="A148" s="108"/>
      <c r="B148" s="44" t="s">
        <v>15</v>
      </c>
      <c r="C148" s="44" t="s">
        <v>16</v>
      </c>
      <c r="D148" s="45" t="s">
        <v>17</v>
      </c>
      <c r="E148" s="44" t="s">
        <v>18</v>
      </c>
      <c r="F148" s="87" t="s">
        <v>19</v>
      </c>
      <c r="G148" s="47" t="s">
        <v>20</v>
      </c>
      <c r="H148" s="47" t="s">
        <v>21</v>
      </c>
      <c r="I148" s="47" t="s">
        <v>22</v>
      </c>
    </row>
    <row r="149" spans="1:9">
      <c r="A149" s="108"/>
      <c r="B149" t="s">
        <v>135</v>
      </c>
      <c r="C149" t="s">
        <v>124</v>
      </c>
      <c r="D149">
        <v>1</v>
      </c>
      <c r="E149" t="s">
        <v>25</v>
      </c>
      <c r="F149" s="28">
        <v>394501.39720800007</v>
      </c>
      <c r="G149" s="13" t="s">
        <v>79</v>
      </c>
      <c r="H149" s="13">
        <v>500</v>
      </c>
      <c r="I149" s="13" t="s">
        <v>80</v>
      </c>
    </row>
    <row r="150" spans="1:9">
      <c r="A150" s="108"/>
      <c r="B150" t="s">
        <v>128</v>
      </c>
      <c r="C150" t="s">
        <v>124</v>
      </c>
      <c r="D150">
        <v>1</v>
      </c>
      <c r="E150" t="s">
        <v>25</v>
      </c>
      <c r="F150" s="28">
        <v>59661.703389000009</v>
      </c>
      <c r="G150" s="13" t="s">
        <v>129</v>
      </c>
      <c r="H150" s="13">
        <v>5</v>
      </c>
      <c r="I150" s="13" t="s">
        <v>501</v>
      </c>
    </row>
    <row r="151" spans="1:9">
      <c r="A151" s="108"/>
      <c r="B151" t="s">
        <v>127</v>
      </c>
      <c r="C151" t="s">
        <v>124</v>
      </c>
      <c r="D151">
        <v>1</v>
      </c>
      <c r="E151" t="s">
        <v>25</v>
      </c>
      <c r="F151" s="28">
        <v>70859.798404000001</v>
      </c>
      <c r="G151" s="13" t="s">
        <v>109</v>
      </c>
      <c r="H151" s="13">
        <v>20</v>
      </c>
      <c r="I151" s="13" t="s">
        <v>58</v>
      </c>
    </row>
    <row r="152" spans="1:9">
      <c r="A152" s="108"/>
      <c r="B152" t="s">
        <v>502</v>
      </c>
      <c r="C152" t="s">
        <v>124</v>
      </c>
      <c r="D152">
        <v>1</v>
      </c>
      <c r="E152" t="s">
        <v>25</v>
      </c>
      <c r="F152" s="28">
        <v>25901.980626</v>
      </c>
      <c r="G152" s="13" t="s">
        <v>129</v>
      </c>
      <c r="H152" s="13">
        <v>2</v>
      </c>
      <c r="I152" s="13" t="s">
        <v>501</v>
      </c>
    </row>
    <row r="153" spans="1:9">
      <c r="A153" s="108"/>
      <c r="B153" s="316" t="s">
        <v>503</v>
      </c>
      <c r="C153" s="316" t="s">
        <v>93</v>
      </c>
      <c r="D153" s="319">
        <v>3</v>
      </c>
      <c r="E153" s="316" t="s">
        <v>25</v>
      </c>
      <c r="F153" s="321">
        <v>25753.283202000002</v>
      </c>
      <c r="G153" s="13" t="s">
        <v>504</v>
      </c>
      <c r="H153" s="13" t="s">
        <v>505</v>
      </c>
      <c r="I153" s="13"/>
    </row>
    <row r="154" spans="1:9">
      <c r="A154" s="108"/>
      <c r="B154" s="316"/>
      <c r="C154" s="316"/>
      <c r="D154" s="319"/>
      <c r="E154" s="316"/>
      <c r="F154" s="321"/>
      <c r="G154" s="13" t="s">
        <v>109</v>
      </c>
      <c r="H154" s="13">
        <v>2</v>
      </c>
      <c r="I154" s="13" t="s">
        <v>58</v>
      </c>
    </row>
    <row r="155" spans="1:9">
      <c r="A155" s="108"/>
      <c r="B155" s="316" t="s">
        <v>292</v>
      </c>
      <c r="C155" s="316" t="s">
        <v>93</v>
      </c>
      <c r="D155" s="319">
        <v>3</v>
      </c>
      <c r="E155" s="316" t="s">
        <v>25</v>
      </c>
      <c r="F155" s="321">
        <v>14639.6652495</v>
      </c>
      <c r="G155" s="13" t="s">
        <v>107</v>
      </c>
      <c r="H155" s="13">
        <v>1.5</v>
      </c>
      <c r="I155" s="13" t="s">
        <v>80</v>
      </c>
    </row>
    <row r="156" spans="1:9">
      <c r="A156" s="108"/>
      <c r="B156" s="316"/>
      <c r="C156" s="316"/>
      <c r="D156" s="319"/>
      <c r="E156" s="316"/>
      <c r="F156" s="321"/>
      <c r="G156" s="13" t="s">
        <v>86</v>
      </c>
      <c r="H156" s="13">
        <v>3000</v>
      </c>
      <c r="I156" s="13" t="s">
        <v>69</v>
      </c>
    </row>
    <row r="157" spans="1:9">
      <c r="A157" s="108"/>
      <c r="B157" t="s">
        <v>506</v>
      </c>
      <c r="C157" t="s">
        <v>93</v>
      </c>
      <c r="D157">
        <v>1</v>
      </c>
      <c r="E157" t="s">
        <v>25</v>
      </c>
      <c r="F157" s="28">
        <v>607.29</v>
      </c>
      <c r="G157" s="13" t="s">
        <v>79</v>
      </c>
      <c r="H157" s="13">
        <v>150</v>
      </c>
      <c r="I157" s="13" t="s">
        <v>80</v>
      </c>
    </row>
    <row r="158" spans="1:9">
      <c r="A158" s="108"/>
      <c r="B158" t="s">
        <v>507</v>
      </c>
      <c r="C158" t="s">
        <v>82</v>
      </c>
      <c r="D158">
        <v>1</v>
      </c>
      <c r="E158" t="s">
        <v>207</v>
      </c>
      <c r="F158" s="28">
        <v>50855.776508000003</v>
      </c>
      <c r="G158" s="13" t="s">
        <v>79</v>
      </c>
      <c r="H158" s="13">
        <v>250</v>
      </c>
      <c r="I158" s="13" t="s">
        <v>80</v>
      </c>
    </row>
    <row r="159" spans="1:9">
      <c r="A159" s="108"/>
      <c r="B159" t="s">
        <v>186</v>
      </c>
      <c r="C159" t="s">
        <v>82</v>
      </c>
      <c r="D159">
        <v>1</v>
      </c>
      <c r="E159" t="s">
        <v>25</v>
      </c>
      <c r="F159" s="28">
        <v>108242.28136591931</v>
      </c>
      <c r="G159" s="13" t="s">
        <v>79</v>
      </c>
      <c r="H159" s="13">
        <v>250</v>
      </c>
      <c r="I159" s="13" t="s">
        <v>80</v>
      </c>
    </row>
    <row r="160" spans="1:9">
      <c r="A160" s="108"/>
      <c r="B160" s="316" t="s">
        <v>508</v>
      </c>
      <c r="C160" s="316" t="s">
        <v>93</v>
      </c>
      <c r="D160" s="319">
        <v>2</v>
      </c>
      <c r="E160" s="316" t="s">
        <v>25</v>
      </c>
      <c r="F160" s="321">
        <v>15506.986864</v>
      </c>
      <c r="G160" s="13" t="s">
        <v>107</v>
      </c>
      <c r="H160" s="13">
        <v>3</v>
      </c>
      <c r="I160" s="13" t="s">
        <v>80</v>
      </c>
    </row>
    <row r="161" spans="1:10">
      <c r="A161" s="108"/>
      <c r="B161" s="316"/>
      <c r="C161" s="316"/>
      <c r="D161" s="319"/>
      <c r="E161" s="316"/>
      <c r="F161" s="321"/>
      <c r="G161" s="13" t="s">
        <v>86</v>
      </c>
      <c r="H161" s="13">
        <v>3000</v>
      </c>
      <c r="I161" s="13" t="s">
        <v>69</v>
      </c>
    </row>
    <row r="162" spans="1:10">
      <c r="A162" s="108"/>
      <c r="B162" s="316" t="s">
        <v>509</v>
      </c>
      <c r="C162" s="316" t="s">
        <v>93</v>
      </c>
      <c r="D162" s="319">
        <v>1</v>
      </c>
      <c r="E162" s="316" t="s">
        <v>25</v>
      </c>
      <c r="F162" s="321">
        <v>19091.438512000001</v>
      </c>
      <c r="G162" s="13" t="s">
        <v>504</v>
      </c>
      <c r="H162" s="13" t="s">
        <v>510</v>
      </c>
      <c r="I162" s="13"/>
    </row>
    <row r="163" spans="1:10">
      <c r="A163" s="108"/>
      <c r="B163" s="316"/>
      <c r="C163" s="316"/>
      <c r="D163" s="319"/>
      <c r="E163" s="316"/>
      <c r="F163" s="321"/>
      <c r="G163" s="13" t="s">
        <v>109</v>
      </c>
      <c r="H163" s="13">
        <v>200</v>
      </c>
      <c r="I163" s="13" t="s">
        <v>58</v>
      </c>
    </row>
    <row r="164" spans="1:10">
      <c r="A164" s="108"/>
      <c r="B164" t="s">
        <v>511</v>
      </c>
      <c r="C164" t="s">
        <v>93</v>
      </c>
      <c r="D164">
        <v>5</v>
      </c>
      <c r="E164" t="s">
        <v>25</v>
      </c>
      <c r="F164" s="28">
        <v>1345.4998850000002</v>
      </c>
      <c r="G164" s="13" t="s">
        <v>17</v>
      </c>
      <c r="H164" s="13">
        <v>1</v>
      </c>
      <c r="I164" s="13" t="s">
        <v>501</v>
      </c>
    </row>
    <row r="165" spans="1:10">
      <c r="A165" s="108"/>
      <c r="B165" t="s">
        <v>512</v>
      </c>
      <c r="C165" t="s">
        <v>93</v>
      </c>
      <c r="D165">
        <v>3</v>
      </c>
      <c r="E165" t="s">
        <v>25</v>
      </c>
      <c r="F165" s="28">
        <v>526.51928699999996</v>
      </c>
      <c r="G165" s="13" t="s">
        <v>17</v>
      </c>
      <c r="H165" s="13">
        <v>1</v>
      </c>
      <c r="I165" s="13" t="s">
        <v>501</v>
      </c>
    </row>
    <row r="166" spans="1:10">
      <c r="A166" s="108"/>
      <c r="B166" t="s">
        <v>99</v>
      </c>
      <c r="C166" t="s">
        <v>93</v>
      </c>
      <c r="D166">
        <v>7</v>
      </c>
      <c r="E166" t="s">
        <v>25</v>
      </c>
      <c r="F166" s="28">
        <v>23091.690153</v>
      </c>
      <c r="G166" s="13" t="s">
        <v>17</v>
      </c>
      <c r="H166" s="13">
        <v>1</v>
      </c>
      <c r="I166" s="13" t="s">
        <v>65</v>
      </c>
    </row>
    <row r="167" spans="1:10">
      <c r="A167" s="108"/>
      <c r="B167" t="s">
        <v>386</v>
      </c>
      <c r="C167" t="s">
        <v>387</v>
      </c>
      <c r="D167">
        <v>1</v>
      </c>
      <c r="E167" t="s">
        <v>207</v>
      </c>
      <c r="F167" s="28">
        <v>7850.2766670000001</v>
      </c>
      <c r="G167" s="13" t="s">
        <v>100</v>
      </c>
      <c r="H167" s="13" t="s">
        <v>513</v>
      </c>
      <c r="I167" s="13"/>
    </row>
    <row r="168" spans="1:10">
      <c r="B168" s="3"/>
      <c r="D168" s="2"/>
      <c r="E168" s="3"/>
      <c r="F168" s="28"/>
      <c r="G168" s="28"/>
      <c r="H168" s="28"/>
      <c r="I168" s="28"/>
    </row>
    <row r="169" spans="1:10" ht="15" thickBot="1">
      <c r="B169" s="15" t="s">
        <v>164</v>
      </c>
      <c r="C169" s="3"/>
      <c r="D169" s="3"/>
      <c r="E169" s="3"/>
      <c r="F169" s="35">
        <f>SUM(F149:F167)</f>
        <v>818435.58732041926</v>
      </c>
      <c r="G169" s="28"/>
      <c r="H169" s="28"/>
      <c r="I169" s="28"/>
    </row>
    <row r="170" spans="1:10">
      <c r="B170" t="s">
        <v>514</v>
      </c>
      <c r="C170" s="3"/>
      <c r="D170" s="3"/>
      <c r="E170" s="3"/>
      <c r="F170" s="35">
        <v>1281.1400000000001</v>
      </c>
      <c r="G170" s="28"/>
      <c r="H170" s="28"/>
      <c r="I170" s="28"/>
    </row>
    <row r="171" spans="1:10">
      <c r="D171" s="2"/>
      <c r="E171" s="3"/>
      <c r="F171" s="28"/>
      <c r="G171" s="28"/>
      <c r="H171" s="28"/>
      <c r="I171" s="28"/>
    </row>
    <row r="172" spans="1:10">
      <c r="B172" t="s">
        <v>174</v>
      </c>
      <c r="D172" s="19"/>
      <c r="E172" s="3"/>
      <c r="F172" s="34">
        <v>200338.77</v>
      </c>
      <c r="G172" s="28"/>
      <c r="H172" s="28"/>
      <c r="I172" s="28"/>
    </row>
    <row r="173" spans="1:10">
      <c r="B173" s="3"/>
      <c r="D173" s="2"/>
      <c r="E173" s="3"/>
      <c r="F173" s="28"/>
      <c r="G173" s="28"/>
      <c r="H173" s="28"/>
      <c r="I173" s="28"/>
    </row>
    <row r="174" spans="1:10">
      <c r="B174" s="1" t="s">
        <v>175</v>
      </c>
      <c r="C174" s="3"/>
      <c r="D174" s="3"/>
      <c r="E174" s="3"/>
      <c r="F174" s="36">
        <f>F169+F170+F172</f>
        <v>1020055.4973204193</v>
      </c>
      <c r="G174" s="28"/>
      <c r="H174" s="28"/>
      <c r="I174" s="28"/>
    </row>
    <row r="175" spans="1:10">
      <c r="B175" s="1"/>
      <c r="C175" s="3"/>
      <c r="D175" s="3"/>
      <c r="E175" s="3"/>
      <c r="F175" s="36"/>
      <c r="G175" s="28"/>
      <c r="H175" s="28"/>
      <c r="I175" s="28"/>
      <c r="J175" s="28"/>
    </row>
    <row r="176" spans="1:10" ht="15.5">
      <c r="B176" s="1"/>
      <c r="C176" s="3"/>
      <c r="D176" s="3"/>
      <c r="E176" s="3"/>
      <c r="F176" s="106"/>
      <c r="G176" s="28"/>
      <c r="H176" s="28"/>
      <c r="I176" s="28"/>
      <c r="J176" s="28"/>
    </row>
    <row r="177" spans="1:10">
      <c r="B177" s="1"/>
      <c r="C177" s="3"/>
      <c r="D177" s="3"/>
      <c r="E177" s="3"/>
      <c r="F177" s="36"/>
      <c r="G177" s="28"/>
      <c r="H177" s="28"/>
      <c r="I177" s="28"/>
      <c r="J177" s="28"/>
    </row>
    <row r="178" spans="1:10" ht="18.5">
      <c r="B178" s="37" t="s">
        <v>11</v>
      </c>
      <c r="C178" s="107" t="s">
        <v>524</v>
      </c>
      <c r="D178" s="2"/>
      <c r="E178" s="3"/>
      <c r="F178" s="28"/>
      <c r="G178" s="28"/>
      <c r="H178" s="28"/>
      <c r="I178" s="28"/>
    </row>
    <row r="179" spans="1:10" ht="18.5">
      <c r="B179" s="37" t="s">
        <v>13</v>
      </c>
      <c r="C179" s="107" t="s">
        <v>525</v>
      </c>
      <c r="D179" s="2"/>
      <c r="E179" s="3"/>
      <c r="F179" s="28"/>
      <c r="G179" s="28"/>
      <c r="H179" s="28"/>
      <c r="I179" s="28"/>
    </row>
    <row r="180" spans="1:10">
      <c r="B180" s="3"/>
      <c r="D180" s="2"/>
      <c r="E180" s="3"/>
      <c r="F180" s="28"/>
      <c r="G180" s="28"/>
      <c r="H180" s="28"/>
      <c r="I180" s="28"/>
    </row>
    <row r="181" spans="1:10">
      <c r="B181" s="3"/>
      <c r="D181" s="2"/>
      <c r="E181" s="3"/>
      <c r="F181" s="28"/>
      <c r="G181" s="28"/>
      <c r="H181" s="28"/>
      <c r="I181" s="28"/>
    </row>
    <row r="182" spans="1:10">
      <c r="A182" s="108"/>
      <c r="B182" s="44" t="s">
        <v>15</v>
      </c>
      <c r="C182" s="44" t="s">
        <v>16</v>
      </c>
      <c r="D182" s="45" t="s">
        <v>17</v>
      </c>
      <c r="E182" s="44" t="s">
        <v>18</v>
      </c>
      <c r="F182" s="87" t="s">
        <v>19</v>
      </c>
      <c r="G182" s="47" t="s">
        <v>20</v>
      </c>
      <c r="H182" s="47" t="s">
        <v>21</v>
      </c>
      <c r="I182" s="47" t="s">
        <v>22</v>
      </c>
    </row>
    <row r="183" spans="1:10">
      <c r="A183" s="108"/>
      <c r="B183" t="s">
        <v>135</v>
      </c>
      <c r="C183" t="s">
        <v>124</v>
      </c>
      <c r="D183">
        <v>1</v>
      </c>
      <c r="E183" t="s">
        <v>25</v>
      </c>
      <c r="F183" s="28">
        <v>375763.60273300007</v>
      </c>
      <c r="G183" s="13" t="s">
        <v>79</v>
      </c>
      <c r="H183" s="13">
        <v>475</v>
      </c>
      <c r="I183" s="13" t="s">
        <v>80</v>
      </c>
    </row>
    <row r="184" spans="1:10">
      <c r="A184" s="108"/>
      <c r="B184" t="s">
        <v>128</v>
      </c>
      <c r="C184" t="s">
        <v>124</v>
      </c>
      <c r="D184">
        <v>1</v>
      </c>
      <c r="E184" t="s">
        <v>25</v>
      </c>
      <c r="F184" s="28">
        <v>59661.703389000009</v>
      </c>
      <c r="G184" s="13" t="s">
        <v>129</v>
      </c>
      <c r="H184" s="13">
        <v>5</v>
      </c>
      <c r="I184" s="13" t="s">
        <v>501</v>
      </c>
    </row>
    <row r="185" spans="1:10">
      <c r="A185" s="108"/>
      <c r="B185" t="s">
        <v>127</v>
      </c>
      <c r="C185" t="s">
        <v>124</v>
      </c>
      <c r="D185">
        <v>1</v>
      </c>
      <c r="E185" t="s">
        <v>25</v>
      </c>
      <c r="F185" s="28">
        <v>70859.798404000001</v>
      </c>
      <c r="G185" s="13" t="s">
        <v>109</v>
      </c>
      <c r="H185" s="13">
        <v>20</v>
      </c>
      <c r="I185" s="13" t="s">
        <v>58</v>
      </c>
    </row>
    <row r="186" spans="1:10">
      <c r="A186" s="108"/>
      <c r="B186" t="s">
        <v>502</v>
      </c>
      <c r="C186" t="s">
        <v>124</v>
      </c>
      <c r="D186">
        <v>1</v>
      </c>
      <c r="E186" t="s">
        <v>25</v>
      </c>
      <c r="F186" s="28">
        <v>25901.980626</v>
      </c>
      <c r="G186" s="13" t="s">
        <v>129</v>
      </c>
      <c r="H186" s="13">
        <v>2</v>
      </c>
      <c r="I186" s="13" t="s">
        <v>501</v>
      </c>
    </row>
    <row r="187" spans="1:10">
      <c r="A187" s="108"/>
      <c r="B187" s="316" t="s">
        <v>503</v>
      </c>
      <c r="C187" s="316" t="s">
        <v>93</v>
      </c>
      <c r="D187" s="319">
        <v>3</v>
      </c>
      <c r="E187" s="316" t="s">
        <v>25</v>
      </c>
      <c r="F187" s="321">
        <v>25753.283202000002</v>
      </c>
      <c r="G187" s="13" t="s">
        <v>504</v>
      </c>
      <c r="H187" s="13" t="s">
        <v>505</v>
      </c>
      <c r="I187" s="13"/>
    </row>
    <row r="188" spans="1:10">
      <c r="A188" s="108"/>
      <c r="B188" s="316"/>
      <c r="C188" s="316"/>
      <c r="D188" s="319"/>
      <c r="E188" s="316"/>
      <c r="F188" s="321"/>
      <c r="G188" s="13" t="s">
        <v>109</v>
      </c>
      <c r="H188" s="13">
        <v>2</v>
      </c>
      <c r="I188" s="13" t="s">
        <v>58</v>
      </c>
    </row>
    <row r="189" spans="1:10">
      <c r="A189" s="108"/>
      <c r="B189" s="316" t="s">
        <v>292</v>
      </c>
      <c r="C189" s="316" t="s">
        <v>93</v>
      </c>
      <c r="D189" s="319">
        <v>2</v>
      </c>
      <c r="E189" s="316" t="s">
        <v>25</v>
      </c>
      <c r="F189" s="321">
        <v>9759.7768329999999</v>
      </c>
      <c r="G189" s="13" t="s">
        <v>107</v>
      </c>
      <c r="H189" s="13">
        <v>1.5</v>
      </c>
      <c r="I189" s="13" t="s">
        <v>80</v>
      </c>
    </row>
    <row r="190" spans="1:10">
      <c r="A190" s="108"/>
      <c r="B190" s="316"/>
      <c r="C190" s="316"/>
      <c r="D190" s="319"/>
      <c r="E190" s="316"/>
      <c r="F190" s="321"/>
      <c r="G190" s="13" t="s">
        <v>86</v>
      </c>
      <c r="H190" s="13">
        <v>3000</v>
      </c>
      <c r="I190" s="13" t="s">
        <v>69</v>
      </c>
    </row>
    <row r="191" spans="1:10">
      <c r="A191" s="108"/>
      <c r="B191" t="s">
        <v>506</v>
      </c>
      <c r="C191" t="s">
        <v>93</v>
      </c>
      <c r="D191">
        <v>1</v>
      </c>
      <c r="E191" t="s">
        <v>25</v>
      </c>
      <c r="F191" s="28">
        <v>607.29</v>
      </c>
      <c r="G191" s="13" t="s">
        <v>79</v>
      </c>
      <c r="H191" s="13">
        <v>150</v>
      </c>
      <c r="I191" s="13" t="s">
        <v>80</v>
      </c>
    </row>
    <row r="192" spans="1:10">
      <c r="A192" s="108"/>
      <c r="B192" t="s">
        <v>507</v>
      </c>
      <c r="C192" t="s">
        <v>82</v>
      </c>
      <c r="D192">
        <v>1</v>
      </c>
      <c r="E192" t="s">
        <v>207</v>
      </c>
      <c r="F192" s="28">
        <v>50855.776508000003</v>
      </c>
      <c r="G192" s="13" t="s">
        <v>79</v>
      </c>
      <c r="H192" s="13">
        <v>250</v>
      </c>
      <c r="I192" s="13" t="s">
        <v>80</v>
      </c>
    </row>
    <row r="193" spans="1:9">
      <c r="A193" s="108"/>
      <c r="B193" t="s">
        <v>186</v>
      </c>
      <c r="C193" t="s">
        <v>82</v>
      </c>
      <c r="D193">
        <v>1</v>
      </c>
      <c r="E193" t="s">
        <v>25</v>
      </c>
      <c r="F193" s="28">
        <v>108242.28136591931</v>
      </c>
      <c r="G193" s="13" t="s">
        <v>79</v>
      </c>
      <c r="H193" s="13">
        <v>250</v>
      </c>
      <c r="I193" s="13" t="s">
        <v>80</v>
      </c>
    </row>
    <row r="194" spans="1:9">
      <c r="A194" s="108"/>
      <c r="B194" s="316" t="s">
        <v>508</v>
      </c>
      <c r="C194" s="316" t="s">
        <v>93</v>
      </c>
      <c r="D194" s="319">
        <v>1</v>
      </c>
      <c r="E194" s="316" t="s">
        <v>25</v>
      </c>
      <c r="F194" s="321">
        <v>7753.4934320000002</v>
      </c>
      <c r="G194" s="13" t="s">
        <v>107</v>
      </c>
      <c r="H194" s="13">
        <v>3</v>
      </c>
      <c r="I194" s="13" t="s">
        <v>80</v>
      </c>
    </row>
    <row r="195" spans="1:9">
      <c r="A195" s="108"/>
      <c r="B195" s="316"/>
      <c r="C195" s="316"/>
      <c r="D195" s="319"/>
      <c r="E195" s="316"/>
      <c r="F195" s="321"/>
      <c r="G195" s="13" t="s">
        <v>86</v>
      </c>
      <c r="H195" s="13">
        <v>3000</v>
      </c>
      <c r="I195" s="13" t="s">
        <v>69</v>
      </c>
    </row>
    <row r="196" spans="1:9">
      <c r="A196" s="108"/>
      <c r="B196" s="316" t="s">
        <v>509</v>
      </c>
      <c r="C196" s="316" t="s">
        <v>93</v>
      </c>
      <c r="D196" s="319">
        <v>1</v>
      </c>
      <c r="E196" s="316" t="s">
        <v>25</v>
      </c>
      <c r="F196" s="321">
        <v>19091.438512000001</v>
      </c>
      <c r="G196" s="13" t="s">
        <v>504</v>
      </c>
      <c r="H196" s="13" t="s">
        <v>510</v>
      </c>
      <c r="I196" s="13"/>
    </row>
    <row r="197" spans="1:9">
      <c r="A197" s="108"/>
      <c r="B197" s="316"/>
      <c r="C197" s="316"/>
      <c r="D197" s="319"/>
      <c r="E197" s="316"/>
      <c r="F197" s="321"/>
      <c r="G197" s="13" t="s">
        <v>109</v>
      </c>
      <c r="H197" s="13">
        <v>200</v>
      </c>
      <c r="I197" s="13" t="s">
        <v>58</v>
      </c>
    </row>
    <row r="198" spans="1:9">
      <c r="A198" s="108"/>
      <c r="B198" t="s">
        <v>511</v>
      </c>
      <c r="C198" t="s">
        <v>93</v>
      </c>
      <c r="D198">
        <v>5</v>
      </c>
      <c r="E198" t="s">
        <v>25</v>
      </c>
      <c r="F198" s="28">
        <v>1345.4998850000002</v>
      </c>
      <c r="G198" s="13" t="s">
        <v>17</v>
      </c>
      <c r="H198" s="13">
        <v>1</v>
      </c>
      <c r="I198" s="13" t="s">
        <v>501</v>
      </c>
    </row>
    <row r="199" spans="1:9">
      <c r="A199" s="108"/>
      <c r="B199" t="s">
        <v>512</v>
      </c>
      <c r="C199" t="s">
        <v>93</v>
      </c>
      <c r="D199">
        <v>3</v>
      </c>
      <c r="E199" t="s">
        <v>25</v>
      </c>
      <c r="F199" s="28">
        <v>526.51928699999996</v>
      </c>
      <c r="G199" s="13" t="s">
        <v>17</v>
      </c>
      <c r="H199" s="13">
        <v>1</v>
      </c>
      <c r="I199" s="13" t="s">
        <v>501</v>
      </c>
    </row>
    <row r="200" spans="1:9">
      <c r="A200" s="108"/>
      <c r="B200" t="s">
        <v>99</v>
      </c>
      <c r="C200" t="s">
        <v>93</v>
      </c>
      <c r="D200">
        <v>7</v>
      </c>
      <c r="E200" t="s">
        <v>25</v>
      </c>
      <c r="F200" s="28">
        <v>23091.690153</v>
      </c>
      <c r="G200" s="13" t="s">
        <v>17</v>
      </c>
      <c r="H200" s="13">
        <v>1</v>
      </c>
      <c r="I200" s="13" t="s">
        <v>65</v>
      </c>
    </row>
    <row r="201" spans="1:9">
      <c r="A201" s="108"/>
      <c r="B201" t="s">
        <v>386</v>
      </c>
      <c r="C201" t="s">
        <v>387</v>
      </c>
      <c r="D201">
        <v>1</v>
      </c>
      <c r="E201" t="s">
        <v>207</v>
      </c>
      <c r="F201" s="28">
        <v>7850.2766670000001</v>
      </c>
      <c r="G201" s="13" t="s">
        <v>100</v>
      </c>
      <c r="H201" s="13" t="s">
        <v>513</v>
      </c>
      <c r="I201" s="13"/>
    </row>
    <row r="202" spans="1:9">
      <c r="B202" s="3"/>
      <c r="D202" s="2"/>
      <c r="E202" s="3"/>
      <c r="F202" s="28"/>
      <c r="G202" s="28"/>
      <c r="H202" s="28"/>
      <c r="I202" s="28"/>
    </row>
    <row r="203" spans="1:9" ht="15" thickBot="1">
      <c r="B203" s="15" t="s">
        <v>164</v>
      </c>
      <c r="C203" s="3"/>
      <c r="D203" s="3"/>
      <c r="E203" s="3"/>
      <c r="F203" s="35">
        <f>SUM(F183:F201)</f>
        <v>787064.41099691938</v>
      </c>
      <c r="G203" s="28"/>
      <c r="H203" s="28"/>
      <c r="I203" s="28"/>
    </row>
    <row r="204" spans="1:9">
      <c r="B204" t="s">
        <v>514</v>
      </c>
      <c r="C204" s="3"/>
      <c r="D204" s="3"/>
      <c r="E204" s="3"/>
      <c r="F204" s="35">
        <v>1281.1400000000001</v>
      </c>
      <c r="G204" s="28"/>
      <c r="H204" s="28"/>
      <c r="I204" s="28"/>
    </row>
    <row r="205" spans="1:9">
      <c r="D205" s="2"/>
      <c r="E205" s="3"/>
      <c r="F205" s="28"/>
      <c r="G205" s="28"/>
      <c r="H205" s="28"/>
      <c r="I205" s="28"/>
    </row>
    <row r="206" spans="1:9">
      <c r="B206" t="s">
        <v>174</v>
      </c>
      <c r="D206" s="19"/>
      <c r="E206" s="3"/>
      <c r="F206" s="34">
        <v>192671.65</v>
      </c>
      <c r="G206" s="28"/>
      <c r="H206" s="28"/>
      <c r="I206" s="28"/>
    </row>
    <row r="207" spans="1:9">
      <c r="B207" s="3"/>
      <c r="D207" s="2"/>
      <c r="E207" s="3"/>
      <c r="F207" s="28"/>
      <c r="G207" s="28"/>
      <c r="H207" s="28"/>
      <c r="I207" s="28"/>
    </row>
    <row r="208" spans="1:9">
      <c r="B208" s="1" t="s">
        <v>175</v>
      </c>
      <c r="C208" s="3"/>
      <c r="D208" s="3"/>
      <c r="E208" s="3"/>
      <c r="F208" s="36">
        <f>F203+F204+F206</f>
        <v>981017.20099691942</v>
      </c>
      <c r="G208" s="28"/>
      <c r="H208" s="28"/>
      <c r="I208" s="28"/>
    </row>
    <row r="209" spans="2:10">
      <c r="B209" s="1"/>
      <c r="C209" s="3"/>
      <c r="D209" s="3"/>
      <c r="E209" s="3"/>
      <c r="F209" s="36"/>
      <c r="G209" s="28"/>
      <c r="H209" s="28"/>
      <c r="I209" s="28"/>
      <c r="J209" s="28"/>
    </row>
    <row r="210" spans="2:10" ht="15.5">
      <c r="B210" s="1"/>
      <c r="C210" s="3"/>
      <c r="D210" s="3"/>
      <c r="E210" s="3"/>
      <c r="F210" s="106"/>
      <c r="G210" s="28"/>
      <c r="H210" s="28"/>
      <c r="I210" s="28"/>
      <c r="J210" s="28"/>
    </row>
    <row r="211" spans="2:10" ht="18.5">
      <c r="B211" s="37" t="s">
        <v>11</v>
      </c>
      <c r="C211" s="107" t="s">
        <v>526</v>
      </c>
      <c r="D211" s="2"/>
      <c r="E211" s="3"/>
      <c r="F211" s="28"/>
      <c r="G211" s="28"/>
      <c r="H211" s="28"/>
      <c r="I211" s="28"/>
    </row>
    <row r="212" spans="2:10" ht="18.5">
      <c r="B212" s="37" t="s">
        <v>13</v>
      </c>
      <c r="C212" s="107" t="s">
        <v>527</v>
      </c>
      <c r="D212" s="2"/>
      <c r="E212" s="3"/>
      <c r="F212" s="28"/>
      <c r="G212" s="28"/>
      <c r="H212" s="28"/>
      <c r="I212" s="28"/>
    </row>
    <row r="213" spans="2:10">
      <c r="B213" s="3"/>
      <c r="D213" s="2"/>
      <c r="E213" s="3"/>
      <c r="F213" s="28"/>
      <c r="G213" s="28"/>
      <c r="H213" s="28"/>
      <c r="I213" s="28"/>
    </row>
    <row r="214" spans="2:10">
      <c r="B214" s="3"/>
      <c r="D214" s="2"/>
      <c r="E214" s="3"/>
      <c r="F214" s="28"/>
      <c r="G214" s="28"/>
      <c r="H214" s="28"/>
      <c r="I214" s="28"/>
    </row>
    <row r="215" spans="2:10">
      <c r="B215" s="44" t="s">
        <v>15</v>
      </c>
      <c r="C215" s="44" t="s">
        <v>16</v>
      </c>
      <c r="D215" s="45" t="s">
        <v>17</v>
      </c>
      <c r="E215" s="44" t="s">
        <v>18</v>
      </c>
      <c r="F215" s="87" t="s">
        <v>19</v>
      </c>
      <c r="G215" s="47" t="s">
        <v>20</v>
      </c>
      <c r="H215" s="47" t="s">
        <v>21</v>
      </c>
      <c r="I215" s="47" t="s">
        <v>22</v>
      </c>
    </row>
    <row r="216" spans="2:10">
      <c r="B216" t="s">
        <v>135</v>
      </c>
      <c r="C216" t="s">
        <v>124</v>
      </c>
      <c r="D216">
        <v>1</v>
      </c>
      <c r="E216" t="s">
        <v>25</v>
      </c>
      <c r="F216" s="28">
        <v>357025.80825800006</v>
      </c>
      <c r="G216" s="13" t="s">
        <v>79</v>
      </c>
      <c r="H216" s="13">
        <v>450</v>
      </c>
      <c r="I216" s="13" t="s">
        <v>80</v>
      </c>
    </row>
    <row r="217" spans="2:10">
      <c r="B217" t="s">
        <v>128</v>
      </c>
      <c r="C217" t="s">
        <v>124</v>
      </c>
      <c r="D217">
        <v>1</v>
      </c>
      <c r="E217" t="s">
        <v>25</v>
      </c>
      <c r="F217" s="28">
        <v>59661.703389000009</v>
      </c>
      <c r="G217" s="13" t="s">
        <v>129</v>
      </c>
      <c r="H217" s="13">
        <v>5</v>
      </c>
      <c r="I217" s="13" t="s">
        <v>501</v>
      </c>
    </row>
    <row r="218" spans="2:10">
      <c r="B218" t="s">
        <v>127</v>
      </c>
      <c r="C218" t="s">
        <v>124</v>
      </c>
      <c r="D218">
        <v>1</v>
      </c>
      <c r="E218" t="s">
        <v>25</v>
      </c>
      <c r="F218" s="28">
        <v>70859.798404000001</v>
      </c>
      <c r="G218" s="13" t="s">
        <v>109</v>
      </c>
      <c r="H218" s="13">
        <v>20</v>
      </c>
      <c r="I218" s="13" t="s">
        <v>58</v>
      </c>
    </row>
    <row r="219" spans="2:10">
      <c r="B219" t="s">
        <v>502</v>
      </c>
      <c r="C219" t="s">
        <v>124</v>
      </c>
      <c r="D219">
        <v>1</v>
      </c>
      <c r="E219" t="s">
        <v>25</v>
      </c>
      <c r="F219" s="28">
        <v>25901.980626</v>
      </c>
      <c r="G219" s="13" t="s">
        <v>129</v>
      </c>
      <c r="H219" s="13">
        <v>2</v>
      </c>
      <c r="I219" s="13" t="s">
        <v>501</v>
      </c>
    </row>
    <row r="220" spans="2:10">
      <c r="B220" s="316" t="s">
        <v>503</v>
      </c>
      <c r="C220" s="316" t="s">
        <v>93</v>
      </c>
      <c r="D220" s="319">
        <v>3</v>
      </c>
      <c r="E220" s="316" t="s">
        <v>25</v>
      </c>
      <c r="F220" s="321">
        <v>25753.283202000002</v>
      </c>
      <c r="G220" s="13" t="s">
        <v>504</v>
      </c>
      <c r="H220" s="13" t="s">
        <v>505</v>
      </c>
      <c r="I220" s="13"/>
    </row>
    <row r="221" spans="2:10">
      <c r="B221" s="316"/>
      <c r="C221" s="316"/>
      <c r="D221" s="319"/>
      <c r="E221" s="316"/>
      <c r="F221" s="321"/>
      <c r="G221" s="13" t="s">
        <v>109</v>
      </c>
      <c r="H221" s="13">
        <v>2</v>
      </c>
      <c r="I221" s="13" t="s">
        <v>58</v>
      </c>
    </row>
    <row r="222" spans="2:10">
      <c r="B222" s="316" t="s">
        <v>292</v>
      </c>
      <c r="C222" s="316" t="s">
        <v>93</v>
      </c>
      <c r="D222" s="319">
        <v>2</v>
      </c>
      <c r="E222" s="316" t="s">
        <v>25</v>
      </c>
      <c r="F222" s="321">
        <v>9759.7768329999999</v>
      </c>
      <c r="G222" s="13" t="s">
        <v>107</v>
      </c>
      <c r="H222" s="13">
        <v>1.5</v>
      </c>
      <c r="I222" s="13" t="s">
        <v>80</v>
      </c>
    </row>
    <row r="223" spans="2:10">
      <c r="B223" s="316"/>
      <c r="C223" s="316"/>
      <c r="D223" s="319"/>
      <c r="E223" s="316"/>
      <c r="F223" s="321"/>
      <c r="G223" s="13" t="s">
        <v>86</v>
      </c>
      <c r="H223" s="13">
        <v>3000</v>
      </c>
      <c r="I223" s="13" t="s">
        <v>69</v>
      </c>
    </row>
    <row r="224" spans="2:10">
      <c r="B224" t="s">
        <v>506</v>
      </c>
      <c r="C224" t="s">
        <v>93</v>
      </c>
      <c r="D224">
        <v>1</v>
      </c>
      <c r="E224" t="s">
        <v>25</v>
      </c>
      <c r="F224" s="28">
        <v>607.29</v>
      </c>
      <c r="G224" s="13" t="s">
        <v>79</v>
      </c>
      <c r="H224" s="13">
        <v>150</v>
      </c>
      <c r="I224" s="13" t="s">
        <v>80</v>
      </c>
    </row>
    <row r="225" spans="2:9">
      <c r="B225" t="s">
        <v>507</v>
      </c>
      <c r="C225" t="s">
        <v>82</v>
      </c>
      <c r="D225">
        <v>1</v>
      </c>
      <c r="E225" t="s">
        <v>207</v>
      </c>
      <c r="F225" s="28">
        <v>45941.868607999997</v>
      </c>
      <c r="G225" s="13" t="s">
        <v>79</v>
      </c>
      <c r="H225" s="13">
        <v>225</v>
      </c>
      <c r="I225" s="13" t="s">
        <v>80</v>
      </c>
    </row>
    <row r="226" spans="2:9">
      <c r="B226" t="s">
        <v>186</v>
      </c>
      <c r="C226" t="s">
        <v>82</v>
      </c>
      <c r="D226">
        <v>1</v>
      </c>
      <c r="E226" t="s">
        <v>25</v>
      </c>
      <c r="F226" s="28">
        <v>98646.162509602043</v>
      </c>
      <c r="G226" s="13" t="s">
        <v>79</v>
      </c>
      <c r="H226" s="13">
        <v>225</v>
      </c>
      <c r="I226" s="13" t="s">
        <v>80</v>
      </c>
    </row>
    <row r="227" spans="2:9">
      <c r="B227" s="316" t="s">
        <v>508</v>
      </c>
      <c r="C227" s="316" t="s">
        <v>93</v>
      </c>
      <c r="D227" s="319">
        <v>1</v>
      </c>
      <c r="E227" s="316" t="s">
        <v>25</v>
      </c>
      <c r="F227" s="321">
        <v>7753.4934320000002</v>
      </c>
      <c r="G227" s="13" t="s">
        <v>107</v>
      </c>
      <c r="H227" s="13">
        <v>3</v>
      </c>
      <c r="I227" s="13" t="s">
        <v>80</v>
      </c>
    </row>
    <row r="228" spans="2:9">
      <c r="B228" s="316"/>
      <c r="C228" s="316"/>
      <c r="D228" s="319"/>
      <c r="E228" s="316"/>
      <c r="F228" s="321"/>
      <c r="G228" s="13" t="s">
        <v>86</v>
      </c>
      <c r="H228" s="13">
        <v>3000</v>
      </c>
      <c r="I228" s="13" t="s">
        <v>69</v>
      </c>
    </row>
    <row r="229" spans="2:9">
      <c r="B229" s="316" t="s">
        <v>509</v>
      </c>
      <c r="C229" s="316" t="s">
        <v>93</v>
      </c>
      <c r="D229" s="319">
        <v>1</v>
      </c>
      <c r="E229" s="316" t="s">
        <v>25</v>
      </c>
      <c r="F229" s="321">
        <v>19091.438512000001</v>
      </c>
      <c r="G229" s="13" t="s">
        <v>504</v>
      </c>
      <c r="H229" s="13" t="s">
        <v>510</v>
      </c>
      <c r="I229" s="13"/>
    </row>
    <row r="230" spans="2:9">
      <c r="B230" s="316"/>
      <c r="C230" s="316"/>
      <c r="D230" s="319"/>
      <c r="E230" s="316"/>
      <c r="F230" s="321"/>
      <c r="G230" s="13" t="s">
        <v>109</v>
      </c>
      <c r="H230" s="13">
        <v>200</v>
      </c>
      <c r="I230" s="13" t="s">
        <v>58</v>
      </c>
    </row>
    <row r="231" spans="2:9">
      <c r="B231" t="s">
        <v>511</v>
      </c>
      <c r="C231" t="s">
        <v>93</v>
      </c>
      <c r="D231">
        <v>5</v>
      </c>
      <c r="E231" t="s">
        <v>25</v>
      </c>
      <c r="F231" s="28">
        <v>1345.4998850000002</v>
      </c>
      <c r="G231" s="13" t="s">
        <v>17</v>
      </c>
      <c r="H231" s="13">
        <v>1</v>
      </c>
      <c r="I231" s="13" t="s">
        <v>501</v>
      </c>
    </row>
    <row r="232" spans="2:9">
      <c r="B232" t="s">
        <v>512</v>
      </c>
      <c r="C232" t="s">
        <v>93</v>
      </c>
      <c r="D232">
        <v>3</v>
      </c>
      <c r="E232" t="s">
        <v>25</v>
      </c>
      <c r="F232" s="28">
        <v>526.51928699999996</v>
      </c>
      <c r="G232" s="13" t="s">
        <v>17</v>
      </c>
      <c r="H232" s="13">
        <v>1</v>
      </c>
      <c r="I232" s="13" t="s">
        <v>501</v>
      </c>
    </row>
    <row r="233" spans="2:9">
      <c r="B233" t="s">
        <v>99</v>
      </c>
      <c r="C233" t="s">
        <v>93</v>
      </c>
      <c r="D233">
        <v>7</v>
      </c>
      <c r="E233" t="s">
        <v>25</v>
      </c>
      <c r="F233" s="28">
        <v>23091.690153</v>
      </c>
      <c r="G233" s="13" t="s">
        <v>17</v>
      </c>
      <c r="H233" s="13">
        <v>1</v>
      </c>
      <c r="I233" s="13" t="s">
        <v>65</v>
      </c>
    </row>
    <row r="234" spans="2:9">
      <c r="B234" t="s">
        <v>386</v>
      </c>
      <c r="C234" t="s">
        <v>387</v>
      </c>
      <c r="D234">
        <v>1</v>
      </c>
      <c r="E234" t="s">
        <v>207</v>
      </c>
      <c r="F234" s="28">
        <v>7850.2766670000001</v>
      </c>
      <c r="G234" s="13" t="s">
        <v>100</v>
      </c>
      <c r="H234" s="13" t="s">
        <v>513</v>
      </c>
      <c r="I234" s="13"/>
    </row>
    <row r="235" spans="2:9">
      <c r="B235" s="3"/>
      <c r="D235" s="2"/>
      <c r="E235" s="3"/>
      <c r="F235" s="28"/>
      <c r="G235" s="28"/>
      <c r="H235" s="28"/>
      <c r="I235" s="28"/>
    </row>
    <row r="236" spans="2:9" ht="15" thickBot="1">
      <c r="B236" s="15" t="s">
        <v>164</v>
      </c>
      <c r="C236" s="3"/>
      <c r="D236" s="3"/>
      <c r="E236" s="3"/>
      <c r="F236" s="35">
        <f>SUM(F216:F234)</f>
        <v>753816.58976560214</v>
      </c>
      <c r="G236" s="28"/>
      <c r="H236" s="28"/>
      <c r="I236" s="28"/>
    </row>
    <row r="237" spans="2:9">
      <c r="B237" t="s">
        <v>514</v>
      </c>
      <c r="C237" s="3"/>
      <c r="D237" s="3"/>
      <c r="E237" s="3"/>
      <c r="F237" s="35">
        <v>1281.1400000000001</v>
      </c>
      <c r="G237" s="28"/>
      <c r="H237" s="28"/>
      <c r="I237" s="28"/>
    </row>
    <row r="238" spans="2:9">
      <c r="D238" s="2"/>
      <c r="E238" s="3"/>
      <c r="F238" s="28"/>
      <c r="G238" s="28"/>
      <c r="H238" s="28"/>
      <c r="I238" s="28"/>
    </row>
    <row r="239" spans="2:9">
      <c r="B239" t="s">
        <v>174</v>
      </c>
      <c r="D239" s="19"/>
      <c r="E239" s="3"/>
      <c r="F239" s="34">
        <v>184545.89</v>
      </c>
      <c r="G239" s="28"/>
      <c r="H239" s="28"/>
      <c r="I239" s="28"/>
    </row>
    <row r="240" spans="2:9">
      <c r="B240" s="3"/>
      <c r="D240" s="2"/>
      <c r="E240" s="3"/>
      <c r="F240" s="28"/>
      <c r="G240" s="28"/>
      <c r="H240" s="28"/>
      <c r="I240" s="28"/>
    </row>
    <row r="241" spans="1:10">
      <c r="B241" s="1" t="s">
        <v>175</v>
      </c>
      <c r="C241" s="3"/>
      <c r="D241" s="3"/>
      <c r="E241" s="3"/>
      <c r="F241" s="36">
        <f>F236+F237+F239</f>
        <v>939643.61976560217</v>
      </c>
      <c r="G241" s="28"/>
      <c r="H241" s="28"/>
      <c r="I241" s="28"/>
    </row>
    <row r="242" spans="1:10">
      <c r="B242" s="1"/>
      <c r="C242" s="3"/>
      <c r="D242" s="3"/>
      <c r="E242" s="3"/>
      <c r="F242" s="36"/>
      <c r="G242" s="28"/>
      <c r="H242" s="28"/>
      <c r="I242" s="28"/>
      <c r="J242" s="28"/>
    </row>
    <row r="243" spans="1:10" ht="15.5">
      <c r="B243" s="1"/>
      <c r="C243" s="3"/>
      <c r="D243" s="3"/>
      <c r="E243" s="3"/>
      <c r="F243" s="106"/>
      <c r="G243" s="28"/>
      <c r="H243" s="28"/>
      <c r="I243" s="28"/>
      <c r="J243" s="28"/>
    </row>
    <row r="244" spans="1:10">
      <c r="B244" s="1"/>
      <c r="C244" s="3"/>
      <c r="D244" s="3"/>
      <c r="E244" s="3"/>
      <c r="F244" s="36"/>
      <c r="G244" s="28"/>
      <c r="H244" s="28"/>
      <c r="I244" s="28"/>
      <c r="J244" s="28"/>
    </row>
    <row r="245" spans="1:10" ht="18.5">
      <c r="B245" s="37" t="s">
        <v>11</v>
      </c>
      <c r="C245" s="107" t="s">
        <v>528</v>
      </c>
      <c r="D245" s="2"/>
      <c r="E245" s="3"/>
      <c r="F245" s="28"/>
      <c r="G245" s="28"/>
      <c r="H245" s="28"/>
      <c r="I245" s="28"/>
    </row>
    <row r="246" spans="1:10" ht="18.5">
      <c r="B246" s="37" t="s">
        <v>13</v>
      </c>
      <c r="C246" s="107" t="s">
        <v>529</v>
      </c>
      <c r="D246" s="2"/>
      <c r="E246" s="3"/>
      <c r="F246" s="28"/>
      <c r="G246" s="28"/>
      <c r="H246" s="28"/>
      <c r="I246" s="28"/>
    </row>
    <row r="247" spans="1:10">
      <c r="B247" s="3"/>
      <c r="D247" s="2"/>
      <c r="E247" s="3"/>
      <c r="F247" s="28"/>
      <c r="G247" s="28"/>
      <c r="H247" s="28"/>
      <c r="I247" s="28"/>
    </row>
    <row r="248" spans="1:10">
      <c r="B248" s="3"/>
      <c r="D248" s="2"/>
      <c r="E248" s="3"/>
      <c r="F248" s="28"/>
      <c r="G248" s="28"/>
      <c r="H248" s="28"/>
      <c r="I248" s="28"/>
    </row>
    <row r="249" spans="1:10">
      <c r="A249" s="108"/>
      <c r="B249" s="44" t="s">
        <v>15</v>
      </c>
      <c r="C249" s="44" t="s">
        <v>16</v>
      </c>
      <c r="D249" s="45" t="s">
        <v>17</v>
      </c>
      <c r="E249" s="44" t="s">
        <v>18</v>
      </c>
      <c r="F249" s="87" t="s">
        <v>19</v>
      </c>
      <c r="G249" s="47" t="s">
        <v>20</v>
      </c>
      <c r="H249" s="47" t="s">
        <v>21</v>
      </c>
      <c r="I249" s="47" t="s">
        <v>22</v>
      </c>
    </row>
    <row r="250" spans="1:10">
      <c r="A250" s="108"/>
      <c r="B250" t="s">
        <v>135</v>
      </c>
      <c r="C250" t="s">
        <v>124</v>
      </c>
      <c r="D250">
        <v>1</v>
      </c>
      <c r="E250" t="s">
        <v>25</v>
      </c>
      <c r="F250" s="28">
        <v>469452.57510800002</v>
      </c>
      <c r="G250" s="13" t="s">
        <v>79</v>
      </c>
      <c r="H250" s="13">
        <v>600</v>
      </c>
      <c r="I250" s="13" t="s">
        <v>80</v>
      </c>
    </row>
    <row r="251" spans="1:10">
      <c r="A251" s="108"/>
      <c r="B251" t="s">
        <v>128</v>
      </c>
      <c r="C251" t="s">
        <v>124</v>
      </c>
      <c r="D251">
        <v>1</v>
      </c>
      <c r="E251" t="s">
        <v>25</v>
      </c>
      <c r="F251" s="28">
        <v>70914.944309999992</v>
      </c>
      <c r="G251" s="13" t="s">
        <v>129</v>
      </c>
      <c r="H251" s="13">
        <v>6</v>
      </c>
      <c r="I251" s="13" t="s">
        <v>501</v>
      </c>
    </row>
    <row r="252" spans="1:10">
      <c r="A252" s="108"/>
      <c r="B252" t="s">
        <v>127</v>
      </c>
      <c r="C252" t="s">
        <v>124</v>
      </c>
      <c r="D252">
        <v>2</v>
      </c>
      <c r="E252" t="s">
        <v>25</v>
      </c>
      <c r="F252" s="28">
        <v>141719.596808</v>
      </c>
      <c r="G252" s="13" t="s">
        <v>109</v>
      </c>
      <c r="H252" s="13">
        <v>20</v>
      </c>
      <c r="I252" s="13" t="s">
        <v>58</v>
      </c>
    </row>
    <row r="253" spans="1:10">
      <c r="A253" s="108"/>
      <c r="B253" t="s">
        <v>502</v>
      </c>
      <c r="C253" t="s">
        <v>124</v>
      </c>
      <c r="D253">
        <v>1</v>
      </c>
      <c r="E253" t="s">
        <v>25</v>
      </c>
      <c r="F253" s="28">
        <v>25901.980626</v>
      </c>
      <c r="G253" s="13" t="s">
        <v>129</v>
      </c>
      <c r="H253" s="13">
        <v>2</v>
      </c>
      <c r="I253" s="13" t="s">
        <v>501</v>
      </c>
    </row>
    <row r="254" spans="1:10">
      <c r="A254" s="108"/>
      <c r="B254" s="316" t="s">
        <v>503</v>
      </c>
      <c r="C254" s="316" t="s">
        <v>93</v>
      </c>
      <c r="D254" s="319">
        <v>4</v>
      </c>
      <c r="E254" s="316" t="s">
        <v>25</v>
      </c>
      <c r="F254" s="321">
        <v>34337.710936000003</v>
      </c>
      <c r="G254" s="13" t="s">
        <v>504</v>
      </c>
      <c r="H254" s="13" t="s">
        <v>505</v>
      </c>
      <c r="I254" s="13"/>
    </row>
    <row r="255" spans="1:10">
      <c r="A255" s="108"/>
      <c r="B255" s="316"/>
      <c r="C255" s="316"/>
      <c r="D255" s="319"/>
      <c r="E255" s="316"/>
      <c r="F255" s="321"/>
      <c r="G255" s="13" t="s">
        <v>109</v>
      </c>
      <c r="H255" s="13">
        <v>2</v>
      </c>
      <c r="I255" s="13" t="s">
        <v>58</v>
      </c>
    </row>
    <row r="256" spans="1:10">
      <c r="A256" s="108"/>
      <c r="B256" s="316" t="s">
        <v>292</v>
      </c>
      <c r="C256" s="316" t="s">
        <v>93</v>
      </c>
      <c r="D256" s="319">
        <v>3</v>
      </c>
      <c r="E256" s="316" t="s">
        <v>25</v>
      </c>
      <c r="F256" s="321">
        <v>14639.6652495</v>
      </c>
      <c r="G256" s="13" t="s">
        <v>107</v>
      </c>
      <c r="H256" s="13">
        <v>1.5</v>
      </c>
      <c r="I256" s="13" t="s">
        <v>80</v>
      </c>
    </row>
    <row r="257" spans="1:9">
      <c r="A257" s="108"/>
      <c r="B257" s="316"/>
      <c r="C257" s="316"/>
      <c r="D257" s="319"/>
      <c r="E257" s="316"/>
      <c r="F257" s="321"/>
      <c r="G257" s="13" t="s">
        <v>86</v>
      </c>
      <c r="H257" s="13">
        <v>3000</v>
      </c>
      <c r="I257" s="13" t="s">
        <v>69</v>
      </c>
    </row>
    <row r="258" spans="1:9">
      <c r="A258" s="108"/>
      <c r="B258" t="s">
        <v>506</v>
      </c>
      <c r="C258" t="s">
        <v>93</v>
      </c>
      <c r="D258">
        <v>1</v>
      </c>
      <c r="E258" t="s">
        <v>25</v>
      </c>
      <c r="F258" s="28">
        <v>607.29</v>
      </c>
      <c r="G258" s="13" t="s">
        <v>79</v>
      </c>
      <c r="H258" s="13">
        <v>175</v>
      </c>
      <c r="I258" s="13" t="s">
        <v>80</v>
      </c>
    </row>
    <row r="259" spans="1:9">
      <c r="A259" s="108"/>
      <c r="B259" t="s">
        <v>507</v>
      </c>
      <c r="C259" t="s">
        <v>82</v>
      </c>
      <c r="D259">
        <v>1</v>
      </c>
      <c r="E259" t="s">
        <v>207</v>
      </c>
      <c r="F259" s="28">
        <v>60683.592307999999</v>
      </c>
      <c r="G259" s="13" t="s">
        <v>79</v>
      </c>
      <c r="H259" s="13">
        <v>300</v>
      </c>
      <c r="I259" s="13" t="s">
        <v>80</v>
      </c>
    </row>
    <row r="260" spans="1:9">
      <c r="A260" s="108"/>
      <c r="B260" t="s">
        <v>186</v>
      </c>
      <c r="C260" t="s">
        <v>82</v>
      </c>
      <c r="D260">
        <v>1</v>
      </c>
      <c r="E260" t="s">
        <v>25</v>
      </c>
      <c r="F260" s="28">
        <v>127105.17012272566</v>
      </c>
      <c r="G260" s="13" t="s">
        <v>79</v>
      </c>
      <c r="H260" s="13">
        <v>300</v>
      </c>
      <c r="I260" s="13" t="s">
        <v>80</v>
      </c>
    </row>
    <row r="261" spans="1:9">
      <c r="A261" s="108"/>
      <c r="B261" s="316" t="s">
        <v>508</v>
      </c>
      <c r="C261" s="316" t="s">
        <v>93</v>
      </c>
      <c r="D261" s="319">
        <v>2</v>
      </c>
      <c r="E261" s="316" t="s">
        <v>25</v>
      </c>
      <c r="F261" s="321">
        <v>15506.986864</v>
      </c>
      <c r="G261" s="13" t="s">
        <v>107</v>
      </c>
      <c r="H261" s="13">
        <v>3</v>
      </c>
      <c r="I261" s="13" t="s">
        <v>80</v>
      </c>
    </row>
    <row r="262" spans="1:9">
      <c r="A262" s="108"/>
      <c r="B262" s="316"/>
      <c r="C262" s="316"/>
      <c r="D262" s="319"/>
      <c r="E262" s="316"/>
      <c r="F262" s="321"/>
      <c r="G262" s="13" t="s">
        <v>86</v>
      </c>
      <c r="H262" s="13">
        <v>3000</v>
      </c>
      <c r="I262" s="13" t="s">
        <v>69</v>
      </c>
    </row>
    <row r="263" spans="1:9">
      <c r="A263" s="108"/>
      <c r="B263" s="316" t="s">
        <v>509</v>
      </c>
      <c r="C263" s="316" t="s">
        <v>93</v>
      </c>
      <c r="D263" s="319">
        <v>2</v>
      </c>
      <c r="E263" s="316" t="s">
        <v>25</v>
      </c>
      <c r="F263" s="321">
        <v>38182.877024000001</v>
      </c>
      <c r="G263" s="13" t="s">
        <v>504</v>
      </c>
      <c r="H263" s="13" t="s">
        <v>510</v>
      </c>
      <c r="I263" s="13"/>
    </row>
    <row r="264" spans="1:9">
      <c r="A264" s="108"/>
      <c r="B264" s="316"/>
      <c r="C264" s="316"/>
      <c r="D264" s="319"/>
      <c r="E264" s="316"/>
      <c r="F264" s="321"/>
      <c r="G264" s="13" t="s">
        <v>109</v>
      </c>
      <c r="H264" s="13">
        <v>200</v>
      </c>
      <c r="I264" s="13" t="s">
        <v>58</v>
      </c>
    </row>
    <row r="265" spans="1:9">
      <c r="A265" s="108"/>
      <c r="B265" t="s">
        <v>511</v>
      </c>
      <c r="C265" t="s">
        <v>93</v>
      </c>
      <c r="D265">
        <v>6</v>
      </c>
      <c r="E265" t="s">
        <v>25</v>
      </c>
      <c r="F265" s="28">
        <v>1614.599862</v>
      </c>
      <c r="G265" s="13" t="s">
        <v>17</v>
      </c>
      <c r="H265" s="13">
        <v>1</v>
      </c>
      <c r="I265" s="13" t="s">
        <v>501</v>
      </c>
    </row>
    <row r="266" spans="1:9">
      <c r="A266" s="108"/>
      <c r="B266" t="s">
        <v>512</v>
      </c>
      <c r="C266" t="s">
        <v>93</v>
      </c>
      <c r="D266">
        <v>4</v>
      </c>
      <c r="E266" t="s">
        <v>25</v>
      </c>
      <c r="F266" s="28">
        <v>702.02571599999999</v>
      </c>
      <c r="G266" s="13" t="s">
        <v>17</v>
      </c>
      <c r="H266" s="13">
        <v>1</v>
      </c>
      <c r="I266" s="13" t="s">
        <v>501</v>
      </c>
    </row>
    <row r="267" spans="1:9">
      <c r="A267" s="108"/>
      <c r="B267" t="s">
        <v>99</v>
      </c>
      <c r="C267" t="s">
        <v>93</v>
      </c>
      <c r="D267">
        <v>8</v>
      </c>
      <c r="E267" t="s">
        <v>25</v>
      </c>
      <c r="F267" s="28">
        <v>26390.503032000001</v>
      </c>
      <c r="G267" s="13" t="s">
        <v>17</v>
      </c>
      <c r="H267" s="13">
        <v>1</v>
      </c>
      <c r="I267" s="13" t="s">
        <v>65</v>
      </c>
    </row>
    <row r="268" spans="1:9">
      <c r="A268" s="108"/>
      <c r="B268" t="s">
        <v>386</v>
      </c>
      <c r="C268" t="s">
        <v>387</v>
      </c>
      <c r="D268">
        <v>2</v>
      </c>
      <c r="E268" t="s">
        <v>207</v>
      </c>
      <c r="F268" s="28">
        <v>15700.553334</v>
      </c>
      <c r="G268" s="13" t="s">
        <v>100</v>
      </c>
      <c r="H268" s="13" t="s">
        <v>513</v>
      </c>
      <c r="I268" s="13"/>
    </row>
    <row r="269" spans="1:9">
      <c r="B269" s="3"/>
      <c r="D269" s="2"/>
      <c r="E269" s="3"/>
      <c r="F269" s="28"/>
      <c r="G269" s="28"/>
      <c r="H269" s="28"/>
      <c r="I269" s="28"/>
    </row>
    <row r="270" spans="1:9" ht="15" thickBot="1">
      <c r="B270" s="15" t="s">
        <v>164</v>
      </c>
      <c r="C270" s="3"/>
      <c r="D270" s="3"/>
      <c r="E270" s="3"/>
      <c r="F270" s="35">
        <f>SUM(F250:F268)</f>
        <v>1043460.0713002257</v>
      </c>
      <c r="G270" s="28"/>
      <c r="H270" s="28"/>
      <c r="I270" s="28"/>
    </row>
    <row r="271" spans="1:9">
      <c r="B271" t="s">
        <v>514</v>
      </c>
      <c r="C271" s="3"/>
      <c r="D271" s="3"/>
      <c r="E271" s="3"/>
      <c r="F271" s="35">
        <v>1281.1400000000001</v>
      </c>
      <c r="G271" s="28"/>
      <c r="H271" s="28"/>
      <c r="I271" s="28"/>
    </row>
    <row r="272" spans="1:9">
      <c r="D272" s="2"/>
      <c r="E272" s="3"/>
      <c r="F272" s="28"/>
      <c r="G272" s="28"/>
      <c r="H272" s="28"/>
      <c r="I272" s="28"/>
    </row>
    <row r="273" spans="1:10">
      <c r="B273" t="s">
        <v>174</v>
      </c>
      <c r="D273" s="19"/>
      <c r="E273" s="3"/>
      <c r="F273" s="34">
        <v>255334.75</v>
      </c>
      <c r="G273" s="28"/>
      <c r="H273" s="28"/>
      <c r="I273" s="28"/>
    </row>
    <row r="274" spans="1:10">
      <c r="B274" s="3"/>
      <c r="D274" s="2"/>
      <c r="E274" s="3"/>
      <c r="F274" s="28"/>
      <c r="G274" s="28"/>
      <c r="H274" s="28"/>
      <c r="I274" s="28"/>
    </row>
    <row r="275" spans="1:10">
      <c r="B275" s="1" t="s">
        <v>175</v>
      </c>
      <c r="C275" s="3"/>
      <c r="D275" s="3"/>
      <c r="E275" s="3"/>
      <c r="F275" s="36">
        <f>F270+F271+F273</f>
        <v>1300075.9613002257</v>
      </c>
      <c r="G275" s="28"/>
      <c r="H275" s="28"/>
      <c r="I275" s="28"/>
    </row>
    <row r="276" spans="1:10">
      <c r="B276" s="1"/>
      <c r="C276" s="3"/>
      <c r="D276" s="3"/>
      <c r="E276" s="3"/>
      <c r="F276" s="36"/>
      <c r="G276" s="28"/>
      <c r="H276" s="28"/>
      <c r="I276" s="28"/>
      <c r="J276" s="28"/>
    </row>
    <row r="277" spans="1:10" ht="15.5">
      <c r="B277" s="1"/>
      <c r="C277" s="3"/>
      <c r="D277" s="3"/>
      <c r="E277" s="3"/>
      <c r="F277" s="106"/>
      <c r="G277" s="28"/>
      <c r="H277" s="28"/>
      <c r="I277" s="28"/>
      <c r="J277" s="28"/>
    </row>
    <row r="278" spans="1:10" ht="18.5">
      <c r="B278" s="37" t="s">
        <v>11</v>
      </c>
      <c r="C278" s="107" t="s">
        <v>530</v>
      </c>
      <c r="D278" s="2"/>
      <c r="E278" s="3"/>
      <c r="F278" s="28"/>
      <c r="G278" s="28"/>
      <c r="H278" s="28"/>
      <c r="I278" s="28"/>
    </row>
    <row r="279" spans="1:10" ht="18.5">
      <c r="B279" s="37" t="s">
        <v>13</v>
      </c>
      <c r="C279" s="107" t="s">
        <v>531</v>
      </c>
      <c r="D279" s="2"/>
      <c r="E279" s="3"/>
      <c r="F279" s="28"/>
      <c r="G279" s="28"/>
      <c r="H279" s="28"/>
      <c r="I279" s="28"/>
    </row>
    <row r="280" spans="1:10">
      <c r="B280" s="3"/>
      <c r="D280" s="2"/>
      <c r="E280" s="3"/>
      <c r="F280" s="28"/>
      <c r="G280" s="28"/>
      <c r="H280" s="28"/>
      <c r="I280" s="28"/>
    </row>
    <row r="281" spans="1:10">
      <c r="B281" s="3"/>
      <c r="D281" s="2"/>
      <c r="E281" s="3"/>
      <c r="F281" s="28"/>
      <c r="G281" s="28"/>
      <c r="H281" s="28"/>
      <c r="I281" s="28"/>
    </row>
    <row r="282" spans="1:10">
      <c r="A282" s="108"/>
      <c r="B282" s="44" t="s">
        <v>15</v>
      </c>
      <c r="C282" s="44" t="s">
        <v>16</v>
      </c>
      <c r="D282" s="45" t="s">
        <v>17</v>
      </c>
      <c r="E282" s="44" t="s">
        <v>18</v>
      </c>
      <c r="F282" s="87" t="s">
        <v>19</v>
      </c>
      <c r="G282" s="47" t="s">
        <v>20</v>
      </c>
      <c r="H282" s="47" t="s">
        <v>21</v>
      </c>
      <c r="I282" s="47" t="s">
        <v>22</v>
      </c>
    </row>
    <row r="283" spans="1:10">
      <c r="A283" s="108"/>
      <c r="B283" t="s">
        <v>135</v>
      </c>
      <c r="C283" t="s">
        <v>124</v>
      </c>
      <c r="D283">
        <v>1</v>
      </c>
      <c r="E283" t="s">
        <v>25</v>
      </c>
      <c r="F283" s="28">
        <v>225861.24693300002</v>
      </c>
      <c r="G283" s="13" t="s">
        <v>79</v>
      </c>
      <c r="H283" s="13">
        <v>275</v>
      </c>
      <c r="I283" s="13" t="s">
        <v>80</v>
      </c>
    </row>
    <row r="284" spans="1:10">
      <c r="A284" s="108"/>
      <c r="B284" t="s">
        <v>128</v>
      </c>
      <c r="C284" t="s">
        <v>124</v>
      </c>
      <c r="D284">
        <v>1</v>
      </c>
      <c r="E284" t="s">
        <v>25</v>
      </c>
      <c r="F284" s="28">
        <v>82168.185230999996</v>
      </c>
      <c r="G284" s="13" t="s">
        <v>129</v>
      </c>
      <c r="H284" s="13">
        <v>7</v>
      </c>
      <c r="I284" s="13" t="s">
        <v>501</v>
      </c>
    </row>
    <row r="285" spans="1:10">
      <c r="A285" s="108"/>
      <c r="B285" t="s">
        <v>127</v>
      </c>
      <c r="C285" t="s">
        <v>124</v>
      </c>
      <c r="D285">
        <v>2</v>
      </c>
      <c r="E285" t="s">
        <v>25</v>
      </c>
      <c r="F285" s="28">
        <v>141719.596808</v>
      </c>
      <c r="G285" s="13" t="s">
        <v>109</v>
      </c>
      <c r="H285" s="13">
        <v>20</v>
      </c>
      <c r="I285" s="13" t="s">
        <v>58</v>
      </c>
    </row>
    <row r="286" spans="1:10">
      <c r="A286" s="108"/>
      <c r="B286" t="s">
        <v>502</v>
      </c>
      <c r="C286" t="s">
        <v>124</v>
      </c>
      <c r="D286">
        <v>1</v>
      </c>
      <c r="E286" t="s">
        <v>25</v>
      </c>
      <c r="F286" s="28">
        <v>37155.221547000001</v>
      </c>
      <c r="G286" s="13" t="s">
        <v>129</v>
      </c>
      <c r="H286" s="13">
        <v>3</v>
      </c>
      <c r="I286" s="13" t="s">
        <v>501</v>
      </c>
    </row>
    <row r="287" spans="1:10">
      <c r="A287" s="108"/>
      <c r="B287" s="316" t="s">
        <v>503</v>
      </c>
      <c r="C287" s="316" t="s">
        <v>93</v>
      </c>
      <c r="D287" s="319">
        <v>5</v>
      </c>
      <c r="E287" s="316" t="s">
        <v>25</v>
      </c>
      <c r="F287" s="320">
        <v>42922.13867</v>
      </c>
      <c r="G287" s="13" t="s">
        <v>504</v>
      </c>
      <c r="H287" s="13" t="s">
        <v>505</v>
      </c>
      <c r="I287" s="13"/>
    </row>
    <row r="288" spans="1:10">
      <c r="A288" s="108"/>
      <c r="B288" s="316"/>
      <c r="C288" s="316"/>
      <c r="D288" s="319"/>
      <c r="E288" s="316"/>
      <c r="F288" s="320"/>
      <c r="G288" s="13" t="s">
        <v>109</v>
      </c>
      <c r="H288" s="13">
        <v>2</v>
      </c>
      <c r="I288" s="13" t="s">
        <v>58</v>
      </c>
    </row>
    <row r="289" spans="1:9">
      <c r="A289" s="108"/>
      <c r="B289" s="316" t="s">
        <v>292</v>
      </c>
      <c r="C289" s="316" t="s">
        <v>93</v>
      </c>
      <c r="D289" s="319">
        <v>3</v>
      </c>
      <c r="E289" s="316" t="s">
        <v>25</v>
      </c>
      <c r="F289" s="320">
        <v>14639.6652495</v>
      </c>
      <c r="G289" s="13" t="s">
        <v>107</v>
      </c>
      <c r="H289" s="13">
        <v>1.5</v>
      </c>
      <c r="I289" s="13" t="s">
        <v>80</v>
      </c>
    </row>
    <row r="290" spans="1:9">
      <c r="A290" s="108"/>
      <c r="B290" s="316"/>
      <c r="C290" s="316"/>
      <c r="D290" s="319"/>
      <c r="E290" s="316"/>
      <c r="F290" s="320"/>
      <c r="G290" s="13" t="s">
        <v>86</v>
      </c>
      <c r="H290" s="13">
        <v>3000</v>
      </c>
      <c r="I290" s="13" t="s">
        <v>69</v>
      </c>
    </row>
    <row r="291" spans="1:9">
      <c r="A291" s="108"/>
      <c r="B291" t="s">
        <v>506</v>
      </c>
      <c r="C291" t="s">
        <v>93</v>
      </c>
      <c r="D291">
        <v>1</v>
      </c>
      <c r="E291" t="s">
        <v>25</v>
      </c>
      <c r="F291" s="28">
        <v>607.29</v>
      </c>
      <c r="G291" s="13" t="s">
        <v>79</v>
      </c>
      <c r="H291" s="13">
        <v>250</v>
      </c>
      <c r="I291" s="13" t="s">
        <v>80</v>
      </c>
    </row>
    <row r="292" spans="1:9">
      <c r="A292" s="108"/>
      <c r="B292" t="s">
        <v>507</v>
      </c>
      <c r="C292" t="s">
        <v>82</v>
      </c>
      <c r="D292">
        <v>1</v>
      </c>
      <c r="E292" t="s">
        <v>207</v>
      </c>
      <c r="F292" s="28">
        <v>70511.408108000003</v>
      </c>
      <c r="G292" s="13" t="s">
        <v>79</v>
      </c>
      <c r="H292" s="13">
        <v>350</v>
      </c>
      <c r="I292" s="13" t="s">
        <v>80</v>
      </c>
    </row>
    <row r="293" spans="1:9">
      <c r="A293" s="108"/>
      <c r="B293" t="s">
        <v>186</v>
      </c>
      <c r="C293" t="s">
        <v>82</v>
      </c>
      <c r="D293">
        <v>1</v>
      </c>
      <c r="E293" t="s">
        <v>25</v>
      </c>
      <c r="F293" s="28">
        <v>145596.10766851407</v>
      </c>
      <c r="G293" s="13" t="s">
        <v>79</v>
      </c>
      <c r="H293" s="13">
        <v>350</v>
      </c>
      <c r="I293" s="13" t="s">
        <v>80</v>
      </c>
    </row>
    <row r="294" spans="1:9">
      <c r="A294" s="108"/>
      <c r="B294" s="316" t="s">
        <v>508</v>
      </c>
      <c r="C294" s="316" t="s">
        <v>93</v>
      </c>
      <c r="D294" s="319">
        <v>2</v>
      </c>
      <c r="E294" s="316" t="s">
        <v>25</v>
      </c>
      <c r="F294" s="320">
        <v>15506.986864</v>
      </c>
      <c r="G294" s="13" t="s">
        <v>107</v>
      </c>
      <c r="H294" s="13">
        <v>3</v>
      </c>
      <c r="I294" s="13" t="s">
        <v>80</v>
      </c>
    </row>
    <row r="295" spans="1:9">
      <c r="A295" s="108"/>
      <c r="B295" s="316"/>
      <c r="C295" s="316"/>
      <c r="D295" s="319"/>
      <c r="E295" s="316"/>
      <c r="F295" s="320"/>
      <c r="G295" s="13" t="s">
        <v>86</v>
      </c>
      <c r="H295" s="13">
        <v>3000</v>
      </c>
      <c r="I295" s="13" t="s">
        <v>69</v>
      </c>
    </row>
    <row r="296" spans="1:9">
      <c r="A296" s="108"/>
      <c r="B296" s="316" t="s">
        <v>509</v>
      </c>
      <c r="C296" s="316" t="s">
        <v>93</v>
      </c>
      <c r="D296" s="319">
        <v>2</v>
      </c>
      <c r="E296" s="316" t="s">
        <v>25</v>
      </c>
      <c r="F296" s="320">
        <v>38182.877024000001</v>
      </c>
      <c r="G296" s="13" t="s">
        <v>504</v>
      </c>
      <c r="H296" s="13" t="s">
        <v>510</v>
      </c>
      <c r="I296" s="13"/>
    </row>
    <row r="297" spans="1:9">
      <c r="A297" s="108"/>
      <c r="B297" s="316"/>
      <c r="C297" s="316"/>
      <c r="D297" s="319"/>
      <c r="E297" s="316"/>
      <c r="F297" s="320"/>
      <c r="G297" s="13" t="s">
        <v>109</v>
      </c>
      <c r="H297" s="13">
        <v>200</v>
      </c>
      <c r="I297" s="13" t="s">
        <v>58</v>
      </c>
    </row>
    <row r="298" spans="1:9">
      <c r="A298" s="108"/>
      <c r="B298" t="s">
        <v>511</v>
      </c>
      <c r="C298" t="s">
        <v>93</v>
      </c>
      <c r="D298">
        <v>7</v>
      </c>
      <c r="E298" t="s">
        <v>25</v>
      </c>
      <c r="F298" s="28">
        <v>1883.6998390000001</v>
      </c>
      <c r="G298" s="13" t="s">
        <v>17</v>
      </c>
      <c r="H298" s="13">
        <v>1</v>
      </c>
      <c r="I298" s="13" t="s">
        <v>501</v>
      </c>
    </row>
    <row r="299" spans="1:9">
      <c r="A299" s="108"/>
      <c r="B299" t="s">
        <v>512</v>
      </c>
      <c r="C299" t="s">
        <v>93</v>
      </c>
      <c r="D299">
        <v>5</v>
      </c>
      <c r="E299" t="s">
        <v>25</v>
      </c>
      <c r="F299" s="28">
        <v>877.53214500000001</v>
      </c>
      <c r="G299" s="13" t="s">
        <v>17</v>
      </c>
      <c r="H299" s="13">
        <v>1</v>
      </c>
      <c r="I299" s="13" t="s">
        <v>501</v>
      </c>
    </row>
    <row r="300" spans="1:9">
      <c r="A300" s="108"/>
      <c r="B300" t="s">
        <v>99</v>
      </c>
      <c r="C300" t="s">
        <v>93</v>
      </c>
      <c r="D300">
        <v>10</v>
      </c>
      <c r="E300" t="s">
        <v>25</v>
      </c>
      <c r="F300" s="28">
        <v>32988.128790000002</v>
      </c>
      <c r="G300" s="13" t="s">
        <v>17</v>
      </c>
      <c r="H300" s="13">
        <v>1</v>
      </c>
      <c r="I300" s="13" t="s">
        <v>65</v>
      </c>
    </row>
    <row r="301" spans="1:9">
      <c r="A301" s="108"/>
      <c r="B301" t="s">
        <v>386</v>
      </c>
      <c r="C301" t="s">
        <v>387</v>
      </c>
      <c r="D301">
        <v>2</v>
      </c>
      <c r="E301" t="s">
        <v>207</v>
      </c>
      <c r="F301" s="28">
        <v>15700.553334</v>
      </c>
      <c r="G301" s="13" t="s">
        <v>100</v>
      </c>
      <c r="H301" s="13" t="s">
        <v>513</v>
      </c>
      <c r="I301" s="13"/>
    </row>
    <row r="302" spans="1:9">
      <c r="A302" s="108"/>
      <c r="B302" t="s">
        <v>139</v>
      </c>
      <c r="C302" t="s">
        <v>93</v>
      </c>
      <c r="D302">
        <v>1</v>
      </c>
      <c r="E302" t="s">
        <v>25</v>
      </c>
      <c r="F302" s="28">
        <v>319550.21930800006</v>
      </c>
      <c r="G302" s="13" t="s">
        <v>79</v>
      </c>
      <c r="H302" s="13">
        <v>400</v>
      </c>
      <c r="I302" s="13" t="s">
        <v>80</v>
      </c>
    </row>
    <row r="303" spans="1:9">
      <c r="B303" s="3"/>
      <c r="D303" s="2"/>
      <c r="E303" s="3"/>
      <c r="F303" s="28"/>
      <c r="G303" s="28"/>
      <c r="H303" s="28"/>
      <c r="I303" s="28"/>
    </row>
    <row r="304" spans="1:9" ht="15" thickBot="1">
      <c r="B304" s="15" t="s">
        <v>164</v>
      </c>
      <c r="C304" s="3"/>
      <c r="D304" s="3"/>
      <c r="E304" s="3"/>
      <c r="F304" s="35">
        <f>SUM(F283:F302)</f>
        <v>1185870.8575190143</v>
      </c>
      <c r="G304" s="28"/>
      <c r="H304" s="28"/>
      <c r="I304" s="28"/>
    </row>
    <row r="305" spans="1:9">
      <c r="B305" t="s">
        <v>519</v>
      </c>
      <c r="C305" s="3"/>
      <c r="D305" s="3"/>
      <c r="E305" s="3"/>
      <c r="F305" s="35">
        <v>1601.43</v>
      </c>
      <c r="G305" s="28"/>
      <c r="H305" s="28"/>
      <c r="I305" s="28"/>
    </row>
    <row r="306" spans="1:9">
      <c r="D306" s="2"/>
      <c r="E306" s="3"/>
      <c r="F306" s="28"/>
      <c r="G306" s="28"/>
      <c r="H306" s="28"/>
      <c r="I306" s="28"/>
    </row>
    <row r="307" spans="1:9">
      <c r="B307" t="s">
        <v>174</v>
      </c>
      <c r="D307" s="19"/>
      <c r="E307" s="3"/>
      <c r="F307" s="34">
        <v>290218.23</v>
      </c>
      <c r="G307" s="28"/>
      <c r="H307" s="28"/>
      <c r="I307" s="28"/>
    </row>
    <row r="308" spans="1:9">
      <c r="B308" s="3"/>
      <c r="D308" s="2"/>
      <c r="E308" s="3"/>
      <c r="F308" s="28"/>
      <c r="G308" s="28"/>
      <c r="H308" s="28"/>
      <c r="I308" s="28"/>
    </row>
    <row r="309" spans="1:9">
      <c r="B309" s="1" t="s">
        <v>175</v>
      </c>
      <c r="C309" s="3"/>
      <c r="D309" s="3"/>
      <c r="E309" s="3"/>
      <c r="F309" s="36">
        <f>F304+F305+F307</f>
        <v>1477690.5175190142</v>
      </c>
      <c r="G309" s="28"/>
      <c r="H309" s="28"/>
      <c r="I309" s="28"/>
    </row>
    <row r="310" spans="1:9">
      <c r="B310" s="1"/>
      <c r="C310" s="3"/>
      <c r="D310" s="3"/>
      <c r="E310" s="3"/>
      <c r="F310" s="36"/>
      <c r="G310" s="28"/>
      <c r="H310" s="28"/>
      <c r="I310" s="28"/>
    </row>
    <row r="311" spans="1:9" ht="15.5">
      <c r="B311" s="1"/>
      <c r="C311" s="3"/>
      <c r="D311" s="3"/>
      <c r="E311" s="3"/>
      <c r="F311" s="106"/>
      <c r="G311" s="28"/>
      <c r="H311" s="28"/>
      <c r="I311" s="28"/>
    </row>
    <row r="313" spans="1:9" ht="18.5">
      <c r="B313" s="37" t="s">
        <v>11</v>
      </c>
      <c r="C313" s="107" t="s">
        <v>532</v>
      </c>
      <c r="D313" s="2"/>
      <c r="E313" s="3"/>
      <c r="F313" s="28"/>
      <c r="G313" s="28"/>
      <c r="H313" s="28"/>
      <c r="I313" s="28"/>
    </row>
    <row r="314" spans="1:9" ht="18.5">
      <c r="B314" s="37" t="s">
        <v>13</v>
      </c>
      <c r="C314" t="s">
        <v>533</v>
      </c>
      <c r="D314" s="2"/>
      <c r="E314" s="3"/>
      <c r="F314" s="28"/>
      <c r="G314" s="28"/>
      <c r="H314" s="28"/>
      <c r="I314" s="28"/>
    </row>
    <row r="315" spans="1:9">
      <c r="B315" s="3"/>
      <c r="D315" s="2"/>
      <c r="E315" s="3"/>
      <c r="F315" s="28"/>
      <c r="G315" s="28"/>
      <c r="H315" s="28"/>
      <c r="I315" s="28"/>
    </row>
    <row r="316" spans="1:9">
      <c r="B316" s="3"/>
      <c r="D316" s="2"/>
      <c r="E316" s="3"/>
      <c r="F316" s="28"/>
      <c r="G316" s="28"/>
      <c r="H316" s="28"/>
      <c r="I316" s="28"/>
    </row>
    <row r="317" spans="1:9">
      <c r="A317" s="108"/>
      <c r="B317" s="44" t="s">
        <v>15</v>
      </c>
      <c r="C317" s="44" t="s">
        <v>16</v>
      </c>
      <c r="D317" s="45" t="s">
        <v>17</v>
      </c>
      <c r="E317" s="44" t="s">
        <v>18</v>
      </c>
      <c r="F317" s="87" t="s">
        <v>19</v>
      </c>
      <c r="G317" s="47" t="s">
        <v>20</v>
      </c>
      <c r="H317" s="47" t="s">
        <v>21</v>
      </c>
      <c r="I317" s="47" t="s">
        <v>22</v>
      </c>
    </row>
    <row r="318" spans="1:9">
      <c r="A318" s="108"/>
      <c r="B318" t="s">
        <v>135</v>
      </c>
      <c r="C318" t="s">
        <v>124</v>
      </c>
      <c r="D318">
        <v>1</v>
      </c>
      <c r="E318" t="s">
        <v>25</v>
      </c>
      <c r="F318" s="28">
        <v>544403.75300800009</v>
      </c>
      <c r="G318" s="13" t="s">
        <v>79</v>
      </c>
      <c r="H318" s="13">
        <v>700</v>
      </c>
      <c r="I318" s="13" t="s">
        <v>80</v>
      </c>
    </row>
    <row r="319" spans="1:9">
      <c r="A319" s="108"/>
      <c r="B319" t="s">
        <v>128</v>
      </c>
      <c r="C319" t="s">
        <v>124</v>
      </c>
      <c r="D319">
        <v>1</v>
      </c>
      <c r="E319" t="s">
        <v>25</v>
      </c>
      <c r="F319" s="28">
        <v>82168.185230999996</v>
      </c>
      <c r="G319" s="13" t="s">
        <v>129</v>
      </c>
      <c r="H319" s="13">
        <v>7</v>
      </c>
      <c r="I319" s="13" t="s">
        <v>501</v>
      </c>
    </row>
    <row r="320" spans="1:9">
      <c r="A320" s="108"/>
      <c r="B320" t="s">
        <v>127</v>
      </c>
      <c r="C320" t="s">
        <v>124</v>
      </c>
      <c r="D320">
        <v>2</v>
      </c>
      <c r="E320" t="s">
        <v>25</v>
      </c>
      <c r="F320" s="28">
        <v>141719.596808</v>
      </c>
      <c r="G320" s="13" t="s">
        <v>109</v>
      </c>
      <c r="H320" s="13">
        <v>20</v>
      </c>
      <c r="I320" s="13" t="s">
        <v>58</v>
      </c>
    </row>
    <row r="321" spans="1:9">
      <c r="A321" s="108"/>
      <c r="B321" t="s">
        <v>502</v>
      </c>
      <c r="C321" t="s">
        <v>124</v>
      </c>
      <c r="D321">
        <v>1</v>
      </c>
      <c r="E321" t="s">
        <v>25</v>
      </c>
      <c r="F321" s="28">
        <v>37155.221547000001</v>
      </c>
      <c r="G321" s="13" t="s">
        <v>129</v>
      </c>
      <c r="H321" s="13">
        <v>3</v>
      </c>
      <c r="I321" s="13" t="s">
        <v>501</v>
      </c>
    </row>
    <row r="322" spans="1:9">
      <c r="A322" s="108"/>
      <c r="B322" s="316" t="s">
        <v>503</v>
      </c>
      <c r="C322" s="316" t="s">
        <v>93</v>
      </c>
      <c r="D322" s="319">
        <v>5</v>
      </c>
      <c r="E322" s="316" t="s">
        <v>25</v>
      </c>
      <c r="F322" s="320">
        <v>42922.13867</v>
      </c>
      <c r="G322" s="13" t="s">
        <v>504</v>
      </c>
      <c r="H322" s="13" t="s">
        <v>505</v>
      </c>
      <c r="I322" s="13"/>
    </row>
    <row r="323" spans="1:9">
      <c r="A323" s="108"/>
      <c r="B323" s="316"/>
      <c r="C323" s="316"/>
      <c r="D323" s="319"/>
      <c r="E323" s="316"/>
      <c r="F323" s="320"/>
      <c r="G323" s="13" t="s">
        <v>109</v>
      </c>
      <c r="H323" s="13">
        <v>2</v>
      </c>
      <c r="I323" s="13" t="s">
        <v>58</v>
      </c>
    </row>
    <row r="324" spans="1:9">
      <c r="A324" s="108"/>
      <c r="B324" s="316" t="s">
        <v>292</v>
      </c>
      <c r="C324" s="316" t="s">
        <v>93</v>
      </c>
      <c r="D324" s="319">
        <v>3</v>
      </c>
      <c r="E324" s="316" t="s">
        <v>25</v>
      </c>
      <c r="F324" s="320">
        <v>14639.6652495</v>
      </c>
      <c r="G324" s="13" t="s">
        <v>107</v>
      </c>
      <c r="H324" s="13">
        <v>1.5</v>
      </c>
      <c r="I324" s="13" t="s">
        <v>80</v>
      </c>
    </row>
    <row r="325" spans="1:9">
      <c r="A325" s="108"/>
      <c r="B325" s="316"/>
      <c r="C325" s="316"/>
      <c r="D325" s="319"/>
      <c r="E325" s="316"/>
      <c r="F325" s="320"/>
      <c r="G325" s="13" t="s">
        <v>86</v>
      </c>
      <c r="H325" s="13">
        <v>3000</v>
      </c>
      <c r="I325" s="13" t="s">
        <v>69</v>
      </c>
    </row>
    <row r="326" spans="1:9">
      <c r="A326" s="108"/>
      <c r="B326" t="s">
        <v>506</v>
      </c>
      <c r="C326" t="s">
        <v>93</v>
      </c>
      <c r="D326">
        <v>1</v>
      </c>
      <c r="E326" t="s">
        <v>25</v>
      </c>
      <c r="F326" s="28">
        <v>607.29</v>
      </c>
      <c r="G326" s="13" t="s">
        <v>79</v>
      </c>
      <c r="H326" s="13">
        <v>250</v>
      </c>
      <c r="I326" s="13" t="s">
        <v>80</v>
      </c>
    </row>
    <row r="327" spans="1:9">
      <c r="A327" s="108"/>
      <c r="B327" t="s">
        <v>507</v>
      </c>
      <c r="C327" t="s">
        <v>82</v>
      </c>
      <c r="D327">
        <v>1</v>
      </c>
      <c r="E327" t="s">
        <v>207</v>
      </c>
      <c r="F327" s="28">
        <v>119650.487108</v>
      </c>
      <c r="G327" s="13" t="s">
        <v>79</v>
      </c>
      <c r="H327" s="13">
        <v>600</v>
      </c>
      <c r="I327" s="13" t="s">
        <v>80</v>
      </c>
    </row>
    <row r="328" spans="1:9">
      <c r="A328" s="108"/>
      <c r="B328" t="s">
        <v>186</v>
      </c>
      <c r="C328" t="s">
        <v>82</v>
      </c>
      <c r="D328" s="319">
        <v>1</v>
      </c>
      <c r="E328" t="s">
        <v>25</v>
      </c>
      <c r="F328" s="28">
        <v>145596.10766851407</v>
      </c>
      <c r="G328" s="13" t="s">
        <v>79</v>
      </c>
      <c r="H328" s="13">
        <v>350</v>
      </c>
      <c r="I328" s="13" t="s">
        <v>80</v>
      </c>
    </row>
    <row r="329" spans="1:9">
      <c r="A329" s="108"/>
      <c r="B329" s="316" t="s">
        <v>508</v>
      </c>
      <c r="C329" s="316" t="s">
        <v>93</v>
      </c>
      <c r="D329" s="319">
        <v>2</v>
      </c>
      <c r="E329" s="316" t="s">
        <v>25</v>
      </c>
      <c r="F329" s="320">
        <v>15506.986864</v>
      </c>
      <c r="G329" s="13" t="s">
        <v>107</v>
      </c>
      <c r="H329" s="13">
        <v>3</v>
      </c>
      <c r="I329" s="13" t="s">
        <v>80</v>
      </c>
    </row>
    <row r="330" spans="1:9">
      <c r="A330" s="108"/>
      <c r="B330" s="316"/>
      <c r="C330" s="316"/>
      <c r="D330" s="319"/>
      <c r="E330" s="316"/>
      <c r="F330" s="320"/>
      <c r="G330" s="13" t="s">
        <v>86</v>
      </c>
      <c r="H330" s="13">
        <v>3000</v>
      </c>
      <c r="I330" s="13" t="s">
        <v>69</v>
      </c>
    </row>
    <row r="331" spans="1:9">
      <c r="A331" s="108"/>
      <c r="B331" s="316" t="s">
        <v>509</v>
      </c>
      <c r="C331" s="316" t="s">
        <v>93</v>
      </c>
      <c r="D331" s="319">
        <v>2</v>
      </c>
      <c r="E331" s="316" t="s">
        <v>25</v>
      </c>
      <c r="F331" s="320">
        <v>38182.877024000001</v>
      </c>
      <c r="G331" s="13" t="s">
        <v>504</v>
      </c>
      <c r="H331" s="13" t="s">
        <v>510</v>
      </c>
      <c r="I331" s="13"/>
    </row>
    <row r="332" spans="1:9">
      <c r="A332" s="108"/>
      <c r="B332" s="316"/>
      <c r="C332" s="316"/>
      <c r="D332" s="109"/>
      <c r="E332" s="316"/>
      <c r="F332" s="320"/>
      <c r="G332" s="13" t="s">
        <v>109</v>
      </c>
      <c r="H332" s="13">
        <v>200</v>
      </c>
      <c r="I332" s="13" t="s">
        <v>58</v>
      </c>
    </row>
    <row r="333" spans="1:9">
      <c r="A333" s="108"/>
      <c r="B333" t="s">
        <v>511</v>
      </c>
      <c r="C333" t="s">
        <v>93</v>
      </c>
      <c r="D333">
        <v>7</v>
      </c>
      <c r="E333" t="s">
        <v>25</v>
      </c>
      <c r="F333" s="28">
        <v>1883.6998390000001</v>
      </c>
      <c r="G333" s="13" t="s">
        <v>17</v>
      </c>
      <c r="H333" s="13">
        <v>1</v>
      </c>
      <c r="I333" s="13" t="s">
        <v>501</v>
      </c>
    </row>
    <row r="334" spans="1:9">
      <c r="A334" s="108"/>
      <c r="B334" t="s">
        <v>512</v>
      </c>
      <c r="C334" t="s">
        <v>93</v>
      </c>
      <c r="D334">
        <v>5</v>
      </c>
      <c r="E334" t="s">
        <v>25</v>
      </c>
      <c r="F334" s="28">
        <v>877.53214500000001</v>
      </c>
      <c r="G334" s="13" t="s">
        <v>17</v>
      </c>
      <c r="H334" s="13">
        <v>1</v>
      </c>
      <c r="I334" s="13" t="s">
        <v>501</v>
      </c>
    </row>
    <row r="335" spans="1:9">
      <c r="A335" s="108"/>
      <c r="B335" t="s">
        <v>99</v>
      </c>
      <c r="C335" t="s">
        <v>93</v>
      </c>
      <c r="D335">
        <v>10</v>
      </c>
      <c r="E335" t="s">
        <v>25</v>
      </c>
      <c r="F335" s="28">
        <v>32988.128790000002</v>
      </c>
      <c r="G335" s="13" t="s">
        <v>17</v>
      </c>
      <c r="H335" s="13">
        <v>1</v>
      </c>
      <c r="I335" s="13" t="s">
        <v>65</v>
      </c>
    </row>
    <row r="336" spans="1:9">
      <c r="A336" s="108"/>
      <c r="B336" t="s">
        <v>386</v>
      </c>
      <c r="C336" t="s">
        <v>387</v>
      </c>
      <c r="D336">
        <v>2</v>
      </c>
      <c r="E336" t="s">
        <v>207</v>
      </c>
      <c r="F336" s="28">
        <v>15700.553334</v>
      </c>
      <c r="G336" s="13" t="s">
        <v>100</v>
      </c>
      <c r="H336" s="13" t="s">
        <v>513</v>
      </c>
      <c r="I336" s="13"/>
    </row>
    <row r="337" spans="1:9">
      <c r="B337" s="3"/>
      <c r="D337" s="2"/>
      <c r="E337" s="3"/>
      <c r="F337" s="28"/>
      <c r="G337" s="28"/>
      <c r="H337" s="28"/>
      <c r="I337" s="28"/>
    </row>
    <row r="338" spans="1:9" ht="15" thickBot="1">
      <c r="B338" s="15" t="s">
        <v>164</v>
      </c>
      <c r="C338" s="3"/>
      <c r="D338" s="3"/>
      <c r="E338" s="3"/>
      <c r="F338" s="35">
        <f>SUM(F318:F336)</f>
        <v>1234002.2232860143</v>
      </c>
      <c r="G338" s="28"/>
      <c r="H338" s="28"/>
      <c r="I338" s="28"/>
    </row>
    <row r="339" spans="1:9">
      <c r="B339" t="s">
        <v>519</v>
      </c>
      <c r="C339" s="3"/>
      <c r="D339" s="3"/>
      <c r="E339" s="3"/>
      <c r="F339" s="35">
        <v>1601.43</v>
      </c>
      <c r="G339" s="28"/>
      <c r="H339" s="28"/>
      <c r="I339" s="28"/>
    </row>
    <row r="340" spans="1:9">
      <c r="D340" s="2"/>
      <c r="E340" s="3"/>
      <c r="F340" s="28"/>
      <c r="G340" s="28"/>
      <c r="H340" s="28"/>
      <c r="I340" s="28"/>
    </row>
    <row r="341" spans="1:9">
      <c r="B341" t="s">
        <v>174</v>
      </c>
      <c r="D341" s="19"/>
      <c r="E341" s="3"/>
      <c r="F341" s="34">
        <v>301981.53000000003</v>
      </c>
      <c r="G341" s="28"/>
      <c r="H341" s="28"/>
      <c r="I341" s="28"/>
    </row>
    <row r="342" spans="1:9">
      <c r="B342" s="3"/>
      <c r="D342" s="2"/>
      <c r="E342" s="3"/>
      <c r="F342" s="28"/>
      <c r="G342" s="28"/>
      <c r="H342" s="28"/>
      <c r="I342" s="28"/>
    </row>
    <row r="343" spans="1:9">
      <c r="B343" s="1" t="s">
        <v>175</v>
      </c>
      <c r="C343" s="3"/>
      <c r="D343" s="3"/>
      <c r="E343" s="3"/>
      <c r="F343" s="36">
        <f>F338+F339+F341</f>
        <v>1537585.1832860142</v>
      </c>
      <c r="G343" s="28"/>
      <c r="H343" s="28"/>
      <c r="I343" s="28"/>
    </row>
    <row r="344" spans="1:9">
      <c r="B344" s="1"/>
      <c r="C344" s="3"/>
      <c r="D344" s="3"/>
      <c r="E344" s="3"/>
      <c r="F344" s="36"/>
      <c r="G344" s="28"/>
      <c r="H344" s="28"/>
      <c r="I344" s="28"/>
    </row>
    <row r="347" spans="1:9" ht="18.5">
      <c r="B347" s="37" t="s">
        <v>11</v>
      </c>
      <c r="C347" s="107" t="s">
        <v>534</v>
      </c>
      <c r="D347" s="112"/>
      <c r="E347" s="3"/>
      <c r="F347" s="34"/>
      <c r="G347" s="28"/>
      <c r="H347" s="28"/>
      <c r="I347" s="28"/>
    </row>
    <row r="348" spans="1:9" ht="18.5">
      <c r="B348" s="37" t="s">
        <v>13</v>
      </c>
      <c r="C348" t="s">
        <v>535</v>
      </c>
      <c r="D348" s="112"/>
      <c r="E348" s="3"/>
      <c r="F348" s="34"/>
      <c r="G348" s="28"/>
      <c r="H348" s="28"/>
      <c r="I348" s="28"/>
    </row>
    <row r="349" spans="1:9">
      <c r="B349" s="3"/>
      <c r="D349" s="112"/>
      <c r="E349" s="3"/>
      <c r="F349" s="34"/>
      <c r="G349" s="28"/>
      <c r="H349" s="28"/>
      <c r="I349" s="28"/>
    </row>
    <row r="350" spans="1:9">
      <c r="B350" s="3"/>
      <c r="D350" s="112"/>
      <c r="E350" s="3"/>
      <c r="F350" s="34"/>
      <c r="G350" s="28"/>
      <c r="H350" s="28"/>
      <c r="I350" s="28"/>
    </row>
    <row r="351" spans="1:9">
      <c r="A351" s="108"/>
      <c r="B351" s="44" t="s">
        <v>15</v>
      </c>
      <c r="C351" s="44" t="s">
        <v>16</v>
      </c>
      <c r="D351" s="115" t="s">
        <v>17</v>
      </c>
      <c r="E351" s="44" t="s">
        <v>18</v>
      </c>
      <c r="F351" s="46" t="s">
        <v>19</v>
      </c>
      <c r="G351" s="47" t="s">
        <v>20</v>
      </c>
      <c r="H351" s="47" t="s">
        <v>21</v>
      </c>
      <c r="I351" s="47" t="s">
        <v>22</v>
      </c>
    </row>
    <row r="352" spans="1:9">
      <c r="A352" s="108"/>
      <c r="B352" t="s">
        <v>135</v>
      </c>
      <c r="C352" t="s">
        <v>124</v>
      </c>
      <c r="D352" s="112">
        <v>1</v>
      </c>
      <c r="E352" t="s">
        <v>25</v>
      </c>
      <c r="F352" s="34">
        <v>195880.775773</v>
      </c>
      <c r="G352" s="13" t="s">
        <v>79</v>
      </c>
      <c r="H352" s="13">
        <v>235</v>
      </c>
      <c r="I352" s="13" t="s">
        <v>80</v>
      </c>
    </row>
    <row r="353" spans="1:9">
      <c r="A353" s="108"/>
      <c r="B353" t="s">
        <v>139</v>
      </c>
      <c r="C353" t="s">
        <v>124</v>
      </c>
      <c r="D353" s="112">
        <v>1</v>
      </c>
      <c r="E353" t="s">
        <v>25</v>
      </c>
      <c r="F353" s="34">
        <v>124677.15676800002</v>
      </c>
      <c r="G353" s="13" t="s">
        <v>79</v>
      </c>
      <c r="H353" s="13">
        <v>140</v>
      </c>
      <c r="I353" s="13" t="s">
        <v>80</v>
      </c>
    </row>
    <row r="354" spans="1:9">
      <c r="A354" s="108"/>
      <c r="B354" t="s">
        <v>536</v>
      </c>
      <c r="C354" t="s">
        <v>124</v>
      </c>
      <c r="D354" s="112">
        <v>1</v>
      </c>
      <c r="E354" t="s">
        <v>25</v>
      </c>
      <c r="F354" s="34">
        <v>33236.719730000004</v>
      </c>
      <c r="G354" s="13" t="s">
        <v>79</v>
      </c>
      <c r="H354" s="13">
        <v>18</v>
      </c>
      <c r="I354" s="13" t="s">
        <v>80</v>
      </c>
    </row>
    <row r="355" spans="1:9">
      <c r="A355" s="108"/>
      <c r="B355" t="s">
        <v>537</v>
      </c>
      <c r="C355" t="s">
        <v>124</v>
      </c>
      <c r="D355" s="112">
        <v>1</v>
      </c>
      <c r="E355" t="s">
        <v>25</v>
      </c>
      <c r="F355" s="34">
        <v>207123.45245800001</v>
      </c>
      <c r="G355" s="13" t="s">
        <v>79</v>
      </c>
      <c r="H355" s="13">
        <v>250</v>
      </c>
      <c r="I355" s="13" t="s">
        <v>80</v>
      </c>
    </row>
    <row r="356" spans="1:9">
      <c r="A356" s="108"/>
      <c r="B356" t="s">
        <v>538</v>
      </c>
      <c r="C356" t="s">
        <v>93</v>
      </c>
      <c r="D356" s="112">
        <v>8</v>
      </c>
      <c r="E356" t="s">
        <v>25</v>
      </c>
      <c r="F356" s="34">
        <v>55115.746088</v>
      </c>
      <c r="G356" s="13" t="s">
        <v>493</v>
      </c>
      <c r="H356" s="13" t="s">
        <v>494</v>
      </c>
      <c r="I356" s="13"/>
    </row>
    <row r="357" spans="1:9">
      <c r="A357" s="108"/>
      <c r="B357" t="s">
        <v>539</v>
      </c>
      <c r="C357" t="s">
        <v>93</v>
      </c>
      <c r="D357" s="112">
        <v>6</v>
      </c>
      <c r="E357" t="s">
        <v>25</v>
      </c>
      <c r="F357" s="34">
        <v>49166.505881999998</v>
      </c>
      <c r="G357" s="13" t="s">
        <v>86</v>
      </c>
      <c r="H357" s="13" t="s">
        <v>540</v>
      </c>
      <c r="I357" s="13"/>
    </row>
    <row r="358" spans="1:9">
      <c r="A358" s="108"/>
      <c r="B358" s="316" t="s">
        <v>292</v>
      </c>
      <c r="C358" s="316" t="s">
        <v>93</v>
      </c>
      <c r="D358" s="317">
        <v>3</v>
      </c>
      <c r="E358" s="316" t="s">
        <v>25</v>
      </c>
      <c r="F358" s="318">
        <v>23260.480296000002</v>
      </c>
      <c r="G358" s="13" t="s">
        <v>107</v>
      </c>
      <c r="H358" s="13">
        <v>3</v>
      </c>
      <c r="I358" s="13" t="s">
        <v>80</v>
      </c>
    </row>
    <row r="359" spans="1:9">
      <c r="A359" s="108"/>
      <c r="B359" s="316"/>
      <c r="C359" s="316"/>
      <c r="D359" s="317"/>
      <c r="E359" s="316"/>
      <c r="F359" s="318"/>
      <c r="G359" s="13" t="s">
        <v>86</v>
      </c>
      <c r="H359" s="13">
        <v>3000</v>
      </c>
      <c r="I359" s="13" t="s">
        <v>69</v>
      </c>
    </row>
    <row r="360" spans="1:9">
      <c r="A360" s="108"/>
      <c r="B360" s="316" t="s">
        <v>508</v>
      </c>
      <c r="C360" s="316" t="s">
        <v>93</v>
      </c>
      <c r="D360" s="317">
        <v>1</v>
      </c>
      <c r="E360" s="316" t="s">
        <v>25</v>
      </c>
      <c r="F360" s="318">
        <v>3922.020078</v>
      </c>
      <c r="G360" s="13" t="s">
        <v>107</v>
      </c>
      <c r="H360" s="13">
        <v>1</v>
      </c>
      <c r="I360" s="13" t="s">
        <v>80</v>
      </c>
    </row>
    <row r="361" spans="1:9">
      <c r="A361" s="108"/>
      <c r="B361" s="316"/>
      <c r="C361" s="316"/>
      <c r="D361" s="317"/>
      <c r="E361" s="316"/>
      <c r="F361" s="318"/>
      <c r="G361" s="13" t="s">
        <v>86</v>
      </c>
      <c r="H361" s="13">
        <v>3000</v>
      </c>
      <c r="I361" s="13" t="s">
        <v>69</v>
      </c>
    </row>
    <row r="362" spans="1:9">
      <c r="A362" s="108"/>
      <c r="B362" t="s">
        <v>541</v>
      </c>
      <c r="C362" t="s">
        <v>93</v>
      </c>
      <c r="D362" s="112">
        <v>1</v>
      </c>
      <c r="E362" t="s">
        <v>25</v>
      </c>
      <c r="F362" s="34">
        <v>16446.084432</v>
      </c>
      <c r="G362" s="13" t="s">
        <v>109</v>
      </c>
      <c r="H362" s="13">
        <v>4</v>
      </c>
      <c r="I362" s="13" t="s">
        <v>58</v>
      </c>
    </row>
    <row r="363" spans="1:9">
      <c r="A363" s="108"/>
      <c r="B363" s="316" t="s">
        <v>503</v>
      </c>
      <c r="C363" s="316" t="s">
        <v>93</v>
      </c>
      <c r="D363" s="317">
        <v>1</v>
      </c>
      <c r="E363" s="316" t="s">
        <v>25</v>
      </c>
      <c r="F363" s="318">
        <v>8690.5591560000012</v>
      </c>
      <c r="G363" s="13" t="s">
        <v>504</v>
      </c>
      <c r="H363" s="13" t="s">
        <v>542</v>
      </c>
      <c r="I363" s="13"/>
    </row>
    <row r="364" spans="1:9">
      <c r="A364" s="108"/>
      <c r="B364" s="316"/>
      <c r="C364" s="316"/>
      <c r="D364" s="317"/>
      <c r="E364" s="316"/>
      <c r="F364" s="318"/>
      <c r="G364" s="13" t="s">
        <v>109</v>
      </c>
      <c r="H364" s="13">
        <v>4</v>
      </c>
      <c r="I364" s="13" t="s">
        <v>58</v>
      </c>
    </row>
    <row r="365" spans="1:9">
      <c r="A365" s="108"/>
      <c r="B365" t="s">
        <v>128</v>
      </c>
      <c r="C365" t="s">
        <v>124</v>
      </c>
      <c r="D365" s="112">
        <v>6</v>
      </c>
      <c r="E365" t="s">
        <v>25</v>
      </c>
      <c r="F365" s="34">
        <v>87892.43823</v>
      </c>
      <c r="G365" s="13" t="s">
        <v>129</v>
      </c>
      <c r="H365" s="13">
        <v>1</v>
      </c>
      <c r="I365" s="13" t="s">
        <v>501</v>
      </c>
    </row>
    <row r="366" spans="1:9">
      <c r="A366" s="108"/>
      <c r="B366" t="s">
        <v>502</v>
      </c>
      <c r="C366" t="s">
        <v>124</v>
      </c>
      <c r="D366" s="112">
        <v>1</v>
      </c>
      <c r="E366" t="s">
        <v>25</v>
      </c>
      <c r="F366" s="34">
        <v>14648.739705</v>
      </c>
      <c r="G366" s="13" t="s">
        <v>129</v>
      </c>
      <c r="H366" s="13">
        <v>1</v>
      </c>
      <c r="I366" s="13" t="s">
        <v>501</v>
      </c>
    </row>
    <row r="367" spans="1:9">
      <c r="A367" s="108"/>
      <c r="B367" s="316" t="s">
        <v>509</v>
      </c>
      <c r="C367" s="316" t="s">
        <v>93</v>
      </c>
      <c r="D367" s="317">
        <v>21</v>
      </c>
      <c r="E367" s="316" t="s">
        <v>25</v>
      </c>
      <c r="F367" s="318">
        <v>181387.362345</v>
      </c>
      <c r="G367" s="13" t="s">
        <v>504</v>
      </c>
      <c r="H367" s="13" t="s">
        <v>505</v>
      </c>
      <c r="I367" s="13"/>
    </row>
    <row r="368" spans="1:9">
      <c r="A368" s="108"/>
      <c r="B368" s="316"/>
      <c r="C368" s="316"/>
      <c r="D368" s="317"/>
      <c r="E368" s="316"/>
      <c r="F368" s="318"/>
      <c r="G368" s="13" t="s">
        <v>109</v>
      </c>
      <c r="H368" s="13">
        <v>3</v>
      </c>
      <c r="I368" s="13" t="s">
        <v>58</v>
      </c>
    </row>
    <row r="369" spans="1:9">
      <c r="A369" s="108"/>
      <c r="B369" s="316" t="s">
        <v>543</v>
      </c>
      <c r="C369" s="316" t="s">
        <v>93</v>
      </c>
      <c r="D369" s="317">
        <v>20</v>
      </c>
      <c r="E369" s="316" t="s">
        <v>25</v>
      </c>
      <c r="F369" s="318">
        <v>172749.8689</v>
      </c>
      <c r="G369" s="13" t="s">
        <v>504</v>
      </c>
      <c r="H369" s="13" t="s">
        <v>505</v>
      </c>
      <c r="I369" s="13"/>
    </row>
    <row r="370" spans="1:9">
      <c r="A370" s="108"/>
      <c r="B370" s="316"/>
      <c r="C370" s="316"/>
      <c r="D370" s="317"/>
      <c r="E370" s="316"/>
      <c r="F370" s="318"/>
      <c r="G370" s="13" t="s">
        <v>109</v>
      </c>
      <c r="H370" s="13">
        <v>3</v>
      </c>
      <c r="I370" s="13" t="s">
        <v>58</v>
      </c>
    </row>
    <row r="371" spans="1:9">
      <c r="A371" s="108"/>
      <c r="B371" s="316" t="s">
        <v>544</v>
      </c>
      <c r="C371" s="316" t="s">
        <v>93</v>
      </c>
      <c r="D371" s="317">
        <v>20</v>
      </c>
      <c r="E371" s="316" t="s">
        <v>25</v>
      </c>
      <c r="F371" s="318">
        <v>172749.8689</v>
      </c>
      <c r="G371" s="13" t="s">
        <v>504</v>
      </c>
      <c r="H371" s="13" t="s">
        <v>510</v>
      </c>
      <c r="I371" s="13"/>
    </row>
    <row r="372" spans="1:9">
      <c r="A372" s="108"/>
      <c r="B372" s="316"/>
      <c r="C372" s="316"/>
      <c r="D372" s="317"/>
      <c r="E372" s="316"/>
      <c r="F372" s="318"/>
      <c r="G372" s="13" t="s">
        <v>109</v>
      </c>
      <c r="H372" s="13">
        <v>3</v>
      </c>
      <c r="I372" s="13" t="s">
        <v>58</v>
      </c>
    </row>
    <row r="373" spans="1:9">
      <c r="A373" s="108"/>
      <c r="B373" t="s">
        <v>186</v>
      </c>
      <c r="C373" t="s">
        <v>93</v>
      </c>
      <c r="D373" s="112">
        <v>1</v>
      </c>
      <c r="E373" t="s">
        <v>25</v>
      </c>
      <c r="F373" s="34">
        <v>111288.44229894286</v>
      </c>
      <c r="G373" s="13" t="s">
        <v>79</v>
      </c>
      <c r="H373" s="13">
        <v>258</v>
      </c>
      <c r="I373" s="13" t="s">
        <v>80</v>
      </c>
    </row>
    <row r="374" spans="1:9">
      <c r="A374" s="108"/>
      <c r="B374" s="316" t="s">
        <v>545</v>
      </c>
      <c r="C374" s="316" t="s">
        <v>93</v>
      </c>
      <c r="D374" s="317">
        <v>6</v>
      </c>
      <c r="E374" s="316" t="s">
        <v>25</v>
      </c>
      <c r="F374" s="318">
        <v>51188.172137999994</v>
      </c>
      <c r="G374" s="13" t="s">
        <v>504</v>
      </c>
      <c r="H374" s="13" t="s">
        <v>505</v>
      </c>
      <c r="I374" s="13"/>
    </row>
    <row r="375" spans="1:9">
      <c r="A375" s="108"/>
      <c r="B375" s="316"/>
      <c r="C375" s="316"/>
      <c r="D375" s="317"/>
      <c r="E375" s="316"/>
      <c r="F375" s="318"/>
      <c r="G375" s="13" t="s">
        <v>109</v>
      </c>
      <c r="H375" s="13">
        <v>1</v>
      </c>
      <c r="I375" s="13" t="s">
        <v>58</v>
      </c>
    </row>
    <row r="376" spans="1:9">
      <c r="A376" s="108"/>
      <c r="B376" t="s">
        <v>546</v>
      </c>
      <c r="C376" t="s">
        <v>288</v>
      </c>
      <c r="D376" s="112">
        <v>2</v>
      </c>
      <c r="E376" t="s">
        <v>25</v>
      </c>
      <c r="F376" s="34">
        <v>67626.814753999992</v>
      </c>
      <c r="G376" s="13" t="s">
        <v>547</v>
      </c>
      <c r="H376" s="13">
        <v>20</v>
      </c>
      <c r="I376" s="13" t="s">
        <v>38</v>
      </c>
    </row>
    <row r="377" spans="1:9">
      <c r="A377" s="108"/>
      <c r="B377" t="s">
        <v>548</v>
      </c>
      <c r="C377" t="s">
        <v>124</v>
      </c>
      <c r="D377" s="112">
        <v>1</v>
      </c>
      <c r="E377" t="s">
        <v>25</v>
      </c>
      <c r="F377" s="34">
        <v>20792.028965000001</v>
      </c>
      <c r="G377" s="13" t="s">
        <v>79</v>
      </c>
      <c r="H377" s="13">
        <v>102</v>
      </c>
      <c r="I377" s="13" t="s">
        <v>80</v>
      </c>
    </row>
    <row r="378" spans="1:9">
      <c r="A378" s="108"/>
      <c r="B378" t="s">
        <v>110</v>
      </c>
      <c r="C378" t="s">
        <v>288</v>
      </c>
      <c r="D378" s="112">
        <v>2</v>
      </c>
      <c r="E378" t="s">
        <v>25</v>
      </c>
      <c r="F378" s="34">
        <v>10432.1725396</v>
      </c>
      <c r="G378" s="13" t="s">
        <v>71</v>
      </c>
      <c r="H378" s="13">
        <v>0.1</v>
      </c>
      <c r="I378" s="13" t="s">
        <v>27</v>
      </c>
    </row>
    <row r="379" spans="1:9">
      <c r="A379" s="108"/>
      <c r="B379" t="s">
        <v>511</v>
      </c>
      <c r="C379" t="s">
        <v>93</v>
      </c>
      <c r="D379" s="112">
        <v>5</v>
      </c>
      <c r="E379" t="s">
        <v>25</v>
      </c>
      <c r="F379" s="34">
        <v>1345.4998850000002</v>
      </c>
      <c r="G379" s="13" t="s">
        <v>17</v>
      </c>
      <c r="H379" s="13">
        <v>1</v>
      </c>
      <c r="I379" s="13" t="s">
        <v>65</v>
      </c>
    </row>
    <row r="380" spans="1:9">
      <c r="A380" s="108"/>
      <c r="B380" t="s">
        <v>512</v>
      </c>
      <c r="C380" t="s">
        <v>93</v>
      </c>
      <c r="D380" s="112">
        <v>15</v>
      </c>
      <c r="E380" t="s">
        <v>25</v>
      </c>
      <c r="F380" s="34">
        <v>4019.2897050000001</v>
      </c>
      <c r="G380" s="13" t="s">
        <v>17</v>
      </c>
      <c r="H380" s="13">
        <v>1</v>
      </c>
      <c r="I380" s="13" t="s">
        <v>65</v>
      </c>
    </row>
    <row r="381" spans="1:9">
      <c r="A381" s="108"/>
      <c r="B381" t="s">
        <v>549</v>
      </c>
      <c r="C381" t="s">
        <v>93</v>
      </c>
      <c r="D381" s="112">
        <v>1</v>
      </c>
      <c r="E381" t="s">
        <v>25</v>
      </c>
      <c r="F381" s="34">
        <v>69332.396303000001</v>
      </c>
      <c r="G381" s="13" t="s">
        <v>79</v>
      </c>
      <c r="H381" s="13">
        <v>290</v>
      </c>
      <c r="I381" s="13" t="s">
        <v>80</v>
      </c>
    </row>
    <row r="382" spans="1:9">
      <c r="A382" s="108"/>
      <c r="B382" t="s">
        <v>507</v>
      </c>
      <c r="C382" t="s">
        <v>235</v>
      </c>
      <c r="D382" s="112">
        <v>1</v>
      </c>
      <c r="E382" t="s">
        <v>25</v>
      </c>
      <c r="F382" s="34">
        <v>73383.794025999989</v>
      </c>
      <c r="G382" s="13" t="s">
        <v>79</v>
      </c>
      <c r="H382" s="13">
        <v>725</v>
      </c>
      <c r="I382" s="13" t="s">
        <v>80</v>
      </c>
    </row>
    <row r="383" spans="1:9">
      <c r="B383" s="3"/>
      <c r="D383" s="112"/>
      <c r="E383" s="3"/>
      <c r="F383" s="34"/>
      <c r="G383" s="28"/>
      <c r="H383" s="28"/>
      <c r="I383" s="28"/>
    </row>
    <row r="384" spans="1:9" ht="15" thickBot="1">
      <c r="B384" s="15" t="s">
        <v>164</v>
      </c>
      <c r="C384" s="3"/>
      <c r="D384" s="112"/>
      <c r="E384" s="3"/>
      <c r="F384" s="34">
        <f>SUM(F352:F382)</f>
        <v>1756356.3893555428</v>
      </c>
      <c r="G384" s="28"/>
      <c r="H384" s="28"/>
      <c r="I384" s="28"/>
    </row>
    <row r="385" spans="1:9">
      <c r="B385" s="1" t="s">
        <v>389</v>
      </c>
      <c r="C385" s="3"/>
      <c r="D385" s="112"/>
      <c r="E385" s="3"/>
      <c r="F385" s="34">
        <v>85189.68</v>
      </c>
      <c r="G385" s="28"/>
      <c r="H385" s="28"/>
      <c r="I385" s="28"/>
    </row>
    <row r="386" spans="1:9">
      <c r="D386" s="112"/>
      <c r="E386" s="3"/>
      <c r="F386" s="34"/>
      <c r="G386" s="28"/>
      <c r="H386" s="28"/>
      <c r="I386" s="28"/>
    </row>
    <row r="387" spans="1:9">
      <c r="B387" t="s">
        <v>174</v>
      </c>
      <c r="D387" s="112"/>
      <c r="E387" s="3"/>
      <c r="F387" s="34">
        <f>73343.23+418165.42</f>
        <v>491508.64999999997</v>
      </c>
      <c r="G387" s="28"/>
      <c r="H387" s="28"/>
      <c r="I387" s="28"/>
    </row>
    <row r="388" spans="1:9">
      <c r="B388" s="3"/>
      <c r="D388" s="112"/>
      <c r="E388" s="3"/>
      <c r="F388" s="34"/>
      <c r="G388" s="28"/>
      <c r="H388" s="28"/>
      <c r="I388" s="28"/>
    </row>
    <row r="389" spans="1:9">
      <c r="B389" s="1" t="s">
        <v>175</v>
      </c>
      <c r="C389" s="3"/>
      <c r="D389" s="112"/>
      <c r="E389" s="3"/>
      <c r="F389" s="41">
        <f>F384+F385+F387</f>
        <v>2333054.7193555427</v>
      </c>
      <c r="G389" s="28"/>
      <c r="H389" s="28"/>
      <c r="I389" s="28"/>
    </row>
    <row r="390" spans="1:9">
      <c r="B390" s="1"/>
      <c r="C390" s="3"/>
      <c r="D390" s="112"/>
      <c r="E390" s="3"/>
      <c r="F390" s="41"/>
      <c r="G390" s="28"/>
      <c r="H390" s="28"/>
      <c r="I390" s="28"/>
    </row>
    <row r="392" spans="1:9" ht="18.5">
      <c r="B392" s="37" t="s">
        <v>11</v>
      </c>
      <c r="C392" s="107" t="s">
        <v>534</v>
      </c>
      <c r="D392" s="2"/>
      <c r="E392" s="3"/>
      <c r="F392" s="28"/>
      <c r="G392" s="28"/>
      <c r="H392" s="28"/>
      <c r="I392" s="28"/>
    </row>
    <row r="393" spans="1:9" ht="18.5">
      <c r="B393" s="37" t="s">
        <v>13</v>
      </c>
      <c r="C393" t="s">
        <v>550</v>
      </c>
      <c r="D393" s="2"/>
      <c r="E393" s="3"/>
      <c r="F393" s="28"/>
      <c r="G393" s="28"/>
      <c r="H393" s="28"/>
      <c r="I393" s="28"/>
    </row>
    <row r="394" spans="1:9">
      <c r="B394" s="3"/>
      <c r="D394" s="2"/>
      <c r="E394" s="3"/>
      <c r="F394" s="28"/>
      <c r="G394" s="28"/>
      <c r="H394" s="28"/>
      <c r="I394" s="28"/>
    </row>
    <row r="395" spans="1:9">
      <c r="B395" s="3"/>
      <c r="D395" s="2"/>
      <c r="E395" s="3"/>
      <c r="F395" s="28"/>
      <c r="G395" s="28"/>
      <c r="H395" s="28"/>
      <c r="I395" s="28"/>
    </row>
    <row r="396" spans="1:9">
      <c r="A396" s="108"/>
      <c r="B396" s="44" t="s">
        <v>15</v>
      </c>
      <c r="C396" s="44" t="s">
        <v>16</v>
      </c>
      <c r="D396" s="45" t="s">
        <v>17</v>
      </c>
      <c r="E396" s="44" t="s">
        <v>18</v>
      </c>
      <c r="F396" s="87" t="s">
        <v>19</v>
      </c>
      <c r="G396" s="47" t="s">
        <v>20</v>
      </c>
      <c r="H396" s="47" t="s">
        <v>21</v>
      </c>
      <c r="I396" s="47" t="s">
        <v>22</v>
      </c>
    </row>
    <row r="397" spans="1:9">
      <c r="A397" s="108"/>
      <c r="B397" s="13" t="s">
        <v>135</v>
      </c>
      <c r="C397" s="13" t="s">
        <v>124</v>
      </c>
      <c r="D397" s="13">
        <v>1</v>
      </c>
      <c r="E397" s="101" t="s">
        <v>25</v>
      </c>
      <c r="F397" s="33">
        <v>117182.03897800001</v>
      </c>
      <c r="G397" s="13" t="s">
        <v>79</v>
      </c>
      <c r="H397" s="13">
        <v>130</v>
      </c>
      <c r="I397" s="13" t="s">
        <v>80</v>
      </c>
    </row>
    <row r="398" spans="1:9">
      <c r="A398" s="108"/>
      <c r="B398" s="13" t="s">
        <v>139</v>
      </c>
      <c r="C398" s="13" t="s">
        <v>124</v>
      </c>
      <c r="D398" s="13">
        <v>1</v>
      </c>
      <c r="E398" s="101" t="s">
        <v>25</v>
      </c>
      <c r="F398" s="33">
        <v>53473.537763</v>
      </c>
      <c r="G398" s="13" t="s">
        <v>79</v>
      </c>
      <c r="H398" s="13">
        <v>40</v>
      </c>
      <c r="I398" s="13" t="s">
        <v>80</v>
      </c>
    </row>
    <row r="399" spans="1:9">
      <c r="A399" s="108"/>
      <c r="B399" s="13" t="s">
        <v>538</v>
      </c>
      <c r="C399" s="13" t="s">
        <v>93</v>
      </c>
      <c r="D399" s="13">
        <v>3</v>
      </c>
      <c r="E399" s="101" t="s">
        <v>25</v>
      </c>
      <c r="F399" s="33">
        <v>20668.404782999998</v>
      </c>
      <c r="G399" s="13" t="s">
        <v>493</v>
      </c>
      <c r="H399" s="13" t="s">
        <v>494</v>
      </c>
      <c r="I399" s="13"/>
    </row>
    <row r="400" spans="1:9">
      <c r="A400" s="108"/>
      <c r="B400" s="13" t="s">
        <v>539</v>
      </c>
      <c r="C400" s="13" t="s">
        <v>93</v>
      </c>
      <c r="D400" s="13">
        <v>4</v>
      </c>
      <c r="E400" s="101" t="s">
        <v>25</v>
      </c>
      <c r="F400" s="33">
        <v>32777.670588000001</v>
      </c>
      <c r="G400" s="13" t="s">
        <v>493</v>
      </c>
      <c r="H400" s="13" t="s">
        <v>540</v>
      </c>
      <c r="I400" s="13"/>
    </row>
    <row r="401" spans="1:9">
      <c r="A401" s="108"/>
      <c r="B401" s="314" t="s">
        <v>292</v>
      </c>
      <c r="C401" s="314" t="s">
        <v>93</v>
      </c>
      <c r="D401" s="310">
        <v>1</v>
      </c>
      <c r="E401" s="314" t="s">
        <v>25</v>
      </c>
      <c r="F401" s="315">
        <v>7753.4934320000002</v>
      </c>
      <c r="G401" s="13" t="s">
        <v>107</v>
      </c>
      <c r="H401" s="13">
        <v>3</v>
      </c>
      <c r="I401" s="13" t="s">
        <v>80</v>
      </c>
    </row>
    <row r="402" spans="1:9">
      <c r="A402" s="108"/>
      <c r="B402" s="314"/>
      <c r="C402" s="314"/>
      <c r="D402" s="310"/>
      <c r="E402" s="314"/>
      <c r="F402" s="315"/>
      <c r="G402" s="13" t="s">
        <v>86</v>
      </c>
      <c r="H402" s="13">
        <v>3000</v>
      </c>
      <c r="I402" s="13" t="s">
        <v>69</v>
      </c>
    </row>
    <row r="403" spans="1:9">
      <c r="A403" s="108"/>
      <c r="B403" s="314" t="s">
        <v>509</v>
      </c>
      <c r="C403" s="314" t="s">
        <v>93</v>
      </c>
      <c r="D403" s="310">
        <v>10</v>
      </c>
      <c r="E403" s="314" t="s">
        <v>25</v>
      </c>
      <c r="F403" s="315">
        <v>86374.934450000001</v>
      </c>
      <c r="G403" s="13" t="s">
        <v>504</v>
      </c>
      <c r="H403" s="13" t="s">
        <v>505</v>
      </c>
      <c r="I403" s="13"/>
    </row>
    <row r="404" spans="1:9">
      <c r="A404" s="108"/>
      <c r="B404" s="314"/>
      <c r="C404" s="314"/>
      <c r="D404" s="310"/>
      <c r="E404" s="314"/>
      <c r="F404" s="315"/>
      <c r="G404" s="13" t="s">
        <v>109</v>
      </c>
      <c r="H404" s="13">
        <v>3</v>
      </c>
      <c r="I404" s="13" t="s">
        <v>58</v>
      </c>
    </row>
    <row r="405" spans="1:9">
      <c r="A405" s="108"/>
      <c r="B405" s="314" t="s">
        <v>543</v>
      </c>
      <c r="C405" s="314" t="s">
        <v>93</v>
      </c>
      <c r="D405" s="310">
        <v>12</v>
      </c>
      <c r="E405" s="314" t="s">
        <v>25</v>
      </c>
      <c r="F405" s="315">
        <v>103649.92134</v>
      </c>
      <c r="G405" s="13" t="s">
        <v>504</v>
      </c>
      <c r="H405" s="13" t="s">
        <v>505</v>
      </c>
      <c r="I405" s="13"/>
    </row>
    <row r="406" spans="1:9">
      <c r="A406" s="108"/>
      <c r="B406" s="314"/>
      <c r="C406" s="314"/>
      <c r="D406" s="310"/>
      <c r="E406" s="314"/>
      <c r="F406" s="315"/>
      <c r="G406" s="13" t="s">
        <v>109</v>
      </c>
      <c r="H406" s="13">
        <v>3</v>
      </c>
      <c r="I406" s="13" t="s">
        <v>58</v>
      </c>
    </row>
    <row r="407" spans="1:9">
      <c r="A407" s="108"/>
      <c r="B407" s="314" t="s">
        <v>544</v>
      </c>
      <c r="C407" s="314" t="s">
        <v>93</v>
      </c>
      <c r="D407" s="310">
        <v>10</v>
      </c>
      <c r="E407" s="314" t="s">
        <v>25</v>
      </c>
      <c r="F407" s="315">
        <v>86374.934450000001</v>
      </c>
      <c r="G407" s="13" t="s">
        <v>504</v>
      </c>
      <c r="H407" s="13" t="s">
        <v>510</v>
      </c>
      <c r="I407" s="13"/>
    </row>
    <row r="408" spans="1:9">
      <c r="A408" s="108"/>
      <c r="B408" s="314"/>
      <c r="C408" s="314"/>
      <c r="D408" s="310"/>
      <c r="E408" s="314"/>
      <c r="F408" s="315"/>
      <c r="G408" s="13" t="s">
        <v>109</v>
      </c>
      <c r="H408" s="13">
        <v>3</v>
      </c>
      <c r="I408" s="13" t="s">
        <v>58</v>
      </c>
    </row>
    <row r="409" spans="1:9">
      <c r="A409" s="108"/>
      <c r="B409" s="314" t="s">
        <v>545</v>
      </c>
      <c r="C409" s="314" t="s">
        <v>93</v>
      </c>
      <c r="D409" s="310">
        <v>2</v>
      </c>
      <c r="E409" s="314" t="s">
        <v>25</v>
      </c>
      <c r="F409" s="315">
        <v>17062.724045999999</v>
      </c>
      <c r="G409" s="13" t="s">
        <v>504</v>
      </c>
      <c r="H409" s="13" t="s">
        <v>505</v>
      </c>
      <c r="I409" s="13"/>
    </row>
    <row r="410" spans="1:9">
      <c r="A410" s="108"/>
      <c r="B410" s="314"/>
      <c r="C410" s="314"/>
      <c r="D410" s="310"/>
      <c r="E410" s="314"/>
      <c r="F410" s="315"/>
      <c r="G410" s="13" t="s">
        <v>109</v>
      </c>
      <c r="H410" s="13">
        <v>1</v>
      </c>
      <c r="I410" s="13" t="s">
        <v>58</v>
      </c>
    </row>
    <row r="411" spans="1:9">
      <c r="A411" s="108"/>
      <c r="B411" s="13" t="s">
        <v>512</v>
      </c>
      <c r="C411" s="13" t="s">
        <v>93</v>
      </c>
      <c r="D411" s="11">
        <v>8</v>
      </c>
      <c r="E411" s="101" t="s">
        <v>25</v>
      </c>
      <c r="F411" s="33">
        <v>2143.6211760000001</v>
      </c>
      <c r="G411" s="13" t="s">
        <v>17</v>
      </c>
      <c r="H411" s="13">
        <v>1</v>
      </c>
      <c r="I411" s="13" t="s">
        <v>65</v>
      </c>
    </row>
    <row r="412" spans="1:9">
      <c r="A412" s="108"/>
      <c r="B412" s="314" t="s">
        <v>503</v>
      </c>
      <c r="C412" s="314" t="s">
        <v>93</v>
      </c>
      <c r="D412" s="310">
        <v>2</v>
      </c>
      <c r="E412" s="314" t="s">
        <v>25</v>
      </c>
      <c r="F412" s="315">
        <v>17062.724045999999</v>
      </c>
      <c r="G412" s="13" t="s">
        <v>504</v>
      </c>
      <c r="H412" s="13" t="s">
        <v>505</v>
      </c>
      <c r="I412" s="13"/>
    </row>
    <row r="413" spans="1:9">
      <c r="A413" s="108"/>
      <c r="B413" s="314"/>
      <c r="C413" s="314"/>
      <c r="D413" s="310"/>
      <c r="E413" s="314"/>
      <c r="F413" s="315"/>
      <c r="G413" s="13" t="s">
        <v>109</v>
      </c>
      <c r="H413" s="13">
        <v>1</v>
      </c>
      <c r="I413" s="13" t="s">
        <v>58</v>
      </c>
    </row>
    <row r="414" spans="1:9">
      <c r="A414" s="108"/>
      <c r="B414" s="13" t="s">
        <v>186</v>
      </c>
      <c r="C414" s="13" t="s">
        <v>551</v>
      </c>
      <c r="D414" s="13">
        <v>1</v>
      </c>
      <c r="E414" s="101" t="s">
        <v>25</v>
      </c>
      <c r="F414" s="33">
        <v>16308.108283</v>
      </c>
      <c r="G414" s="13" t="s">
        <v>79</v>
      </c>
      <c r="H414" s="13">
        <v>7</v>
      </c>
      <c r="I414" s="13" t="s">
        <v>80</v>
      </c>
    </row>
    <row r="415" spans="1:9">
      <c r="A415" s="108"/>
      <c r="B415" s="13" t="s">
        <v>552</v>
      </c>
      <c r="C415" s="13" t="s">
        <v>93</v>
      </c>
      <c r="D415" s="13">
        <v>1</v>
      </c>
      <c r="E415" s="101" t="s">
        <v>25</v>
      </c>
      <c r="F415" s="33">
        <v>26653.450696</v>
      </c>
      <c r="G415" s="13" t="s">
        <v>79</v>
      </c>
      <c r="H415" s="13">
        <v>260</v>
      </c>
      <c r="I415" s="13" t="s">
        <v>80</v>
      </c>
    </row>
    <row r="416" spans="1:9">
      <c r="B416" s="3"/>
      <c r="D416" s="2"/>
      <c r="E416" s="3"/>
      <c r="F416" s="28"/>
      <c r="G416" s="28"/>
      <c r="H416" s="28"/>
      <c r="I416" s="28"/>
    </row>
    <row r="417" spans="2:9" ht="15" thickBot="1">
      <c r="B417" s="15" t="s">
        <v>164</v>
      </c>
      <c r="C417" s="3"/>
      <c r="D417" s="3"/>
      <c r="E417" s="3"/>
      <c r="F417" s="35">
        <f>SUM(F397:F415)</f>
        <v>587485.56403100002</v>
      </c>
      <c r="G417" s="28"/>
      <c r="H417" s="28"/>
      <c r="I417" s="28"/>
    </row>
    <row r="418" spans="2:9">
      <c r="B418" s="1" t="s">
        <v>389</v>
      </c>
      <c r="C418" s="3"/>
      <c r="D418" s="3"/>
      <c r="E418" s="3"/>
      <c r="F418" s="35">
        <v>5089.82</v>
      </c>
      <c r="G418" s="28"/>
      <c r="H418" s="28"/>
      <c r="I418" s="28"/>
    </row>
    <row r="419" spans="2:9">
      <c r="D419" s="2"/>
      <c r="E419" s="3"/>
      <c r="F419" s="28"/>
      <c r="G419" s="28"/>
      <c r="H419" s="28"/>
      <c r="I419" s="28"/>
    </row>
    <row r="420" spans="2:9">
      <c r="B420" t="s">
        <v>174</v>
      </c>
      <c r="D420" s="19"/>
      <c r="E420" s="3"/>
      <c r="F420" s="34">
        <f>11466.44+24984.07+121707.85</f>
        <v>158158.36000000002</v>
      </c>
      <c r="G420" s="28"/>
      <c r="H420" s="28"/>
      <c r="I420" s="28"/>
    </row>
    <row r="421" spans="2:9">
      <c r="B421" s="3"/>
      <c r="D421" s="2"/>
      <c r="E421" s="3"/>
      <c r="F421" s="28"/>
      <c r="G421" s="28"/>
      <c r="H421" s="28"/>
      <c r="I421" s="28"/>
    </row>
    <row r="422" spans="2:9">
      <c r="B422" s="1" t="s">
        <v>175</v>
      </c>
      <c r="C422" s="3"/>
      <c r="D422" s="3"/>
      <c r="E422" s="3"/>
      <c r="F422" s="36">
        <f>F417+F418+F420</f>
        <v>750733.74403099995</v>
      </c>
      <c r="G422" s="28"/>
      <c r="H422" s="28"/>
      <c r="I422" s="28"/>
    </row>
    <row r="423" spans="2:9">
      <c r="B423" s="1"/>
      <c r="C423" s="3"/>
      <c r="D423" s="3"/>
      <c r="E423" s="3"/>
      <c r="F423" s="36"/>
      <c r="G423" s="28"/>
      <c r="H423" s="28"/>
      <c r="I423" s="28"/>
    </row>
    <row r="424" spans="2:9" ht="15.5">
      <c r="B424" s="1"/>
      <c r="C424" s="3"/>
      <c r="D424" s="3"/>
      <c r="E424" s="3"/>
      <c r="F424" s="106"/>
      <c r="G424" s="28"/>
      <c r="H424" s="28"/>
      <c r="I424" s="28"/>
    </row>
    <row r="444" spans="2:3">
      <c r="B444" t="s">
        <v>553</v>
      </c>
    </row>
    <row r="446" spans="2:3" ht="409.5">
      <c r="C446" s="95" t="s">
        <v>554</v>
      </c>
    </row>
  </sheetData>
  <mergeCells count="265">
    <mergeCell ref="B21:B22"/>
    <mergeCell ref="B23:B24"/>
    <mergeCell ref="B28:B29"/>
    <mergeCell ref="B30:B31"/>
    <mergeCell ref="B53:B54"/>
    <mergeCell ref="C53:C54"/>
    <mergeCell ref="F28:F29"/>
    <mergeCell ref="F30:F31"/>
    <mergeCell ref="C21:C22"/>
    <mergeCell ref="D21:D22"/>
    <mergeCell ref="E21:E22"/>
    <mergeCell ref="D23:D24"/>
    <mergeCell ref="E23:E24"/>
    <mergeCell ref="F23:F24"/>
    <mergeCell ref="D53:D54"/>
    <mergeCell ref="E53:E54"/>
    <mergeCell ref="F53:F54"/>
    <mergeCell ref="F21:F22"/>
    <mergeCell ref="C23:C24"/>
    <mergeCell ref="C28:C29"/>
    <mergeCell ref="D28:D29"/>
    <mergeCell ref="E28:E29"/>
    <mergeCell ref="C30:C31"/>
    <mergeCell ref="D30:D31"/>
    <mergeCell ref="F60:F61"/>
    <mergeCell ref="B62:B63"/>
    <mergeCell ref="C62:C63"/>
    <mergeCell ref="D62:D63"/>
    <mergeCell ref="E62:E63"/>
    <mergeCell ref="F62:F63"/>
    <mergeCell ref="B55:B56"/>
    <mergeCell ref="C55:C56"/>
    <mergeCell ref="D55:D56"/>
    <mergeCell ref="E55:E56"/>
    <mergeCell ref="F55:F56"/>
    <mergeCell ref="E30:E31"/>
    <mergeCell ref="B86:B87"/>
    <mergeCell ref="C86:C87"/>
    <mergeCell ref="D86:D87"/>
    <mergeCell ref="E86:E87"/>
    <mergeCell ref="B60:B61"/>
    <mergeCell ref="C60:C61"/>
    <mergeCell ref="D60:D61"/>
    <mergeCell ref="E60:E61"/>
    <mergeCell ref="F86:F87"/>
    <mergeCell ref="B88:B89"/>
    <mergeCell ref="C88:C89"/>
    <mergeCell ref="D88:D89"/>
    <mergeCell ref="E88:E89"/>
    <mergeCell ref="F88:F89"/>
    <mergeCell ref="B93:B94"/>
    <mergeCell ref="C93:C94"/>
    <mergeCell ref="D93:D94"/>
    <mergeCell ref="E93:E94"/>
    <mergeCell ref="F93:F94"/>
    <mergeCell ref="B95:B96"/>
    <mergeCell ref="C95:C96"/>
    <mergeCell ref="D95:D96"/>
    <mergeCell ref="E95:E96"/>
    <mergeCell ref="F95:F96"/>
    <mergeCell ref="B119:B120"/>
    <mergeCell ref="C119:C120"/>
    <mergeCell ref="D119:D120"/>
    <mergeCell ref="E119:E120"/>
    <mergeCell ref="F119:F120"/>
    <mergeCell ref="B121:B122"/>
    <mergeCell ref="C121:C122"/>
    <mergeCell ref="D121:D122"/>
    <mergeCell ref="E121:E122"/>
    <mergeCell ref="F121:F122"/>
    <mergeCell ref="B126:B127"/>
    <mergeCell ref="C126:C127"/>
    <mergeCell ref="D126:D127"/>
    <mergeCell ref="E126:E127"/>
    <mergeCell ref="F126:F127"/>
    <mergeCell ref="B128:B129"/>
    <mergeCell ref="C128:C129"/>
    <mergeCell ref="D128:D129"/>
    <mergeCell ref="E128:E129"/>
    <mergeCell ref="F128:F129"/>
    <mergeCell ref="B153:B154"/>
    <mergeCell ref="C153:C154"/>
    <mergeCell ref="D153:D154"/>
    <mergeCell ref="E153:E154"/>
    <mergeCell ref="F153:F154"/>
    <mergeCell ref="B155:B156"/>
    <mergeCell ref="C155:C156"/>
    <mergeCell ref="D155:D156"/>
    <mergeCell ref="E155:E156"/>
    <mergeCell ref="F155:F156"/>
    <mergeCell ref="B160:B161"/>
    <mergeCell ref="C160:C161"/>
    <mergeCell ref="D160:D161"/>
    <mergeCell ref="E160:E161"/>
    <mergeCell ref="F160:F161"/>
    <mergeCell ref="B162:B163"/>
    <mergeCell ref="C162:C163"/>
    <mergeCell ref="D162:D163"/>
    <mergeCell ref="E162:E163"/>
    <mergeCell ref="F162:F163"/>
    <mergeCell ref="B187:B188"/>
    <mergeCell ref="C187:C188"/>
    <mergeCell ref="D187:D188"/>
    <mergeCell ref="E187:E188"/>
    <mergeCell ref="F187:F188"/>
    <mergeCell ref="B189:B190"/>
    <mergeCell ref="C189:C190"/>
    <mergeCell ref="D189:D190"/>
    <mergeCell ref="E189:E190"/>
    <mergeCell ref="F189:F190"/>
    <mergeCell ref="B194:B195"/>
    <mergeCell ref="C194:C195"/>
    <mergeCell ref="D194:D195"/>
    <mergeCell ref="E194:E195"/>
    <mergeCell ref="F194:F195"/>
    <mergeCell ref="B196:B197"/>
    <mergeCell ref="C196:C197"/>
    <mergeCell ref="D196:D197"/>
    <mergeCell ref="E196:E197"/>
    <mergeCell ref="F196:F197"/>
    <mergeCell ref="B220:B221"/>
    <mergeCell ref="C220:C221"/>
    <mergeCell ref="D220:D221"/>
    <mergeCell ref="E220:E221"/>
    <mergeCell ref="F220:F221"/>
    <mergeCell ref="B222:B223"/>
    <mergeCell ref="C222:C223"/>
    <mergeCell ref="D222:D223"/>
    <mergeCell ref="E222:E223"/>
    <mergeCell ref="F222:F223"/>
    <mergeCell ref="B227:B228"/>
    <mergeCell ref="C227:C228"/>
    <mergeCell ref="D227:D228"/>
    <mergeCell ref="E227:E228"/>
    <mergeCell ref="F227:F228"/>
    <mergeCell ref="B229:B230"/>
    <mergeCell ref="C229:C230"/>
    <mergeCell ref="D229:D230"/>
    <mergeCell ref="E229:E230"/>
    <mergeCell ref="F229:F230"/>
    <mergeCell ref="B254:B255"/>
    <mergeCell ref="C254:C255"/>
    <mergeCell ref="D254:D255"/>
    <mergeCell ref="E254:E255"/>
    <mergeCell ref="F254:F255"/>
    <mergeCell ref="B256:B257"/>
    <mergeCell ref="C256:C257"/>
    <mergeCell ref="D256:D257"/>
    <mergeCell ref="E256:E257"/>
    <mergeCell ref="F256:F257"/>
    <mergeCell ref="B261:B262"/>
    <mergeCell ref="C261:C262"/>
    <mergeCell ref="D261:D262"/>
    <mergeCell ref="E261:E262"/>
    <mergeCell ref="F261:F262"/>
    <mergeCell ref="B263:B264"/>
    <mergeCell ref="C263:C264"/>
    <mergeCell ref="D263:D264"/>
    <mergeCell ref="E263:E264"/>
    <mergeCell ref="F263:F264"/>
    <mergeCell ref="B287:B288"/>
    <mergeCell ref="C287:C288"/>
    <mergeCell ref="D287:D288"/>
    <mergeCell ref="E287:E288"/>
    <mergeCell ref="F287:F288"/>
    <mergeCell ref="B289:B290"/>
    <mergeCell ref="C289:C290"/>
    <mergeCell ref="D289:D290"/>
    <mergeCell ref="E289:E290"/>
    <mergeCell ref="F289:F290"/>
    <mergeCell ref="B294:B295"/>
    <mergeCell ref="C294:C295"/>
    <mergeCell ref="D294:D295"/>
    <mergeCell ref="E294:E295"/>
    <mergeCell ref="F294:F295"/>
    <mergeCell ref="B296:B297"/>
    <mergeCell ref="C296:C297"/>
    <mergeCell ref="D296:D297"/>
    <mergeCell ref="E296:E297"/>
    <mergeCell ref="F296:F297"/>
    <mergeCell ref="B322:B323"/>
    <mergeCell ref="C322:C323"/>
    <mergeCell ref="D322:D323"/>
    <mergeCell ref="E322:E323"/>
    <mergeCell ref="F322:F323"/>
    <mergeCell ref="B324:B325"/>
    <mergeCell ref="C324:C325"/>
    <mergeCell ref="D324:D325"/>
    <mergeCell ref="E324:E325"/>
    <mergeCell ref="F324:F325"/>
    <mergeCell ref="D328:D329"/>
    <mergeCell ref="B329:B330"/>
    <mergeCell ref="C329:C330"/>
    <mergeCell ref="E329:E330"/>
    <mergeCell ref="F329:F330"/>
    <mergeCell ref="D330:D331"/>
    <mergeCell ref="B331:B332"/>
    <mergeCell ref="C331:C332"/>
    <mergeCell ref="E331:E332"/>
    <mergeCell ref="F331:F332"/>
    <mergeCell ref="B358:B359"/>
    <mergeCell ref="C358:C359"/>
    <mergeCell ref="D358:D359"/>
    <mergeCell ref="E358:E359"/>
    <mergeCell ref="F358:F359"/>
    <mergeCell ref="B360:B361"/>
    <mergeCell ref="C360:C361"/>
    <mergeCell ref="D360:D361"/>
    <mergeCell ref="E360:E361"/>
    <mergeCell ref="F360:F361"/>
    <mergeCell ref="B363:B364"/>
    <mergeCell ref="C363:C364"/>
    <mergeCell ref="D363:D364"/>
    <mergeCell ref="E363:E364"/>
    <mergeCell ref="F363:F364"/>
    <mergeCell ref="B367:B368"/>
    <mergeCell ref="C367:C368"/>
    <mergeCell ref="D367:D368"/>
    <mergeCell ref="E367:E368"/>
    <mergeCell ref="F367:F368"/>
    <mergeCell ref="B369:B370"/>
    <mergeCell ref="C369:C370"/>
    <mergeCell ref="D369:D370"/>
    <mergeCell ref="E369:E370"/>
    <mergeCell ref="F369:F370"/>
    <mergeCell ref="B371:B372"/>
    <mergeCell ref="C371:C372"/>
    <mergeCell ref="D371:D372"/>
    <mergeCell ref="E371:E372"/>
    <mergeCell ref="F371:F372"/>
    <mergeCell ref="B374:B375"/>
    <mergeCell ref="C374:C375"/>
    <mergeCell ref="D374:D375"/>
    <mergeCell ref="E374:E375"/>
    <mergeCell ref="F374:F375"/>
    <mergeCell ref="B401:B402"/>
    <mergeCell ref="C401:C402"/>
    <mergeCell ref="D401:D402"/>
    <mergeCell ref="E401:E402"/>
    <mergeCell ref="F401:F402"/>
    <mergeCell ref="B403:B404"/>
    <mergeCell ref="C403:C404"/>
    <mergeCell ref="D403:D404"/>
    <mergeCell ref="E403:E404"/>
    <mergeCell ref="F403:F404"/>
    <mergeCell ref="B405:B406"/>
    <mergeCell ref="C405:C406"/>
    <mergeCell ref="D405:D406"/>
    <mergeCell ref="E405:E406"/>
    <mergeCell ref="F405:F406"/>
    <mergeCell ref="B412:B413"/>
    <mergeCell ref="C412:C413"/>
    <mergeCell ref="D412:D413"/>
    <mergeCell ref="E412:E413"/>
    <mergeCell ref="F412:F413"/>
    <mergeCell ref="B407:B408"/>
    <mergeCell ref="C407:C408"/>
    <mergeCell ref="D407:D408"/>
    <mergeCell ref="E407:E408"/>
    <mergeCell ref="F407:F408"/>
    <mergeCell ref="B409:B410"/>
    <mergeCell ref="C409:C410"/>
    <mergeCell ref="D409:D410"/>
    <mergeCell ref="E409:E410"/>
    <mergeCell ref="F409:F410"/>
  </mergeCells>
  <conditionalFormatting sqref="C12:C13">
    <cfRule type="expression" dxfId="61" priority="23">
      <formula>IF(MOD(ROW(),2)=0, TRUE, FALSE)</formula>
    </cfRule>
    <cfRule type="expression" dxfId="60" priority="24">
      <formula>IF(MOD(ROW(),2)=1, TRUE, FALSE)</formula>
    </cfRule>
  </conditionalFormatting>
  <conditionalFormatting sqref="C44:C45">
    <cfRule type="expression" dxfId="59" priority="21">
      <formula>IF(MOD(ROW(),2)=0, TRUE, FALSE)</formula>
    </cfRule>
    <cfRule type="expression" dxfId="58" priority="22">
      <formula>IF(MOD(ROW(),2)=1, TRUE, FALSE)</formula>
    </cfRule>
  </conditionalFormatting>
  <conditionalFormatting sqref="C77:C78">
    <cfRule type="expression" dxfId="57" priority="19">
      <formula>IF(MOD(ROW(),2)=0, TRUE, FALSE)</formula>
    </cfRule>
    <cfRule type="expression" dxfId="56" priority="20">
      <formula>IF(MOD(ROW(),2)=1, TRUE, FALSE)</formula>
    </cfRule>
  </conditionalFormatting>
  <conditionalFormatting sqref="C110:C111">
    <cfRule type="expression" dxfId="55" priority="17">
      <formula>IF(MOD(ROW(),2)=0, TRUE, FALSE)</formula>
    </cfRule>
    <cfRule type="expression" dxfId="54" priority="18">
      <formula>IF(MOD(ROW(),2)=1, TRUE, FALSE)</formula>
    </cfRule>
  </conditionalFormatting>
  <conditionalFormatting sqref="C144:C145">
    <cfRule type="expression" dxfId="53" priority="15">
      <formula>IF(MOD(ROW(),2)=0, TRUE, FALSE)</formula>
    </cfRule>
    <cfRule type="expression" dxfId="52" priority="16">
      <formula>IF(MOD(ROW(),2)=1, TRUE, FALSE)</formula>
    </cfRule>
  </conditionalFormatting>
  <conditionalFormatting sqref="C178:C179">
    <cfRule type="expression" dxfId="51" priority="13">
      <formula>IF(MOD(ROW(),2)=0, TRUE, FALSE)</formula>
    </cfRule>
    <cfRule type="expression" dxfId="50" priority="14">
      <formula>IF(MOD(ROW(),2)=1, TRUE, FALSE)</formula>
    </cfRule>
  </conditionalFormatting>
  <conditionalFormatting sqref="C211:C212">
    <cfRule type="expression" dxfId="49" priority="11">
      <formula>IF(MOD(ROW(),2)=0, TRUE, FALSE)</formula>
    </cfRule>
    <cfRule type="expression" dxfId="48" priority="12">
      <formula>IF(MOD(ROW(),2)=1, TRUE, FALSE)</formula>
    </cfRule>
  </conditionalFormatting>
  <conditionalFormatting sqref="C245:C246">
    <cfRule type="expression" dxfId="47" priority="9">
      <formula>IF(MOD(ROW(),2)=0, TRUE, FALSE)</formula>
    </cfRule>
    <cfRule type="expression" dxfId="46" priority="10">
      <formula>IF(MOD(ROW(),2)=1, TRUE, FALSE)</formula>
    </cfRule>
  </conditionalFormatting>
  <conditionalFormatting sqref="C278:C279">
    <cfRule type="expression" dxfId="45" priority="7">
      <formula>IF(MOD(ROW(),2)=0, TRUE, FALSE)</formula>
    </cfRule>
    <cfRule type="expression" dxfId="44" priority="8">
      <formula>IF(MOD(ROW(),2)=1, TRUE, FALSE)</formula>
    </cfRule>
  </conditionalFormatting>
  <conditionalFormatting sqref="C313">
    <cfRule type="expression" dxfId="43" priority="5">
      <formula>IF(MOD(ROW(),2)=0, TRUE, FALSE)</formula>
    </cfRule>
    <cfRule type="expression" dxfId="42" priority="6">
      <formula>IF(MOD(ROW(),2)=1, TRUE, FALSE)</formula>
    </cfRule>
  </conditionalFormatting>
  <conditionalFormatting sqref="C347">
    <cfRule type="expression" dxfId="41" priority="3">
      <formula>IF(MOD(ROW(),2)=0, TRUE, FALSE)</formula>
    </cfRule>
    <cfRule type="expression" dxfId="40" priority="4">
      <formula>IF(MOD(ROW(),2)=1, TRUE, FALSE)</formula>
    </cfRule>
  </conditionalFormatting>
  <conditionalFormatting sqref="C392">
    <cfRule type="expression" dxfId="39" priority="1">
      <formula>IF(MOD(ROW(),2)=0, TRUE, FALSE)</formula>
    </cfRule>
    <cfRule type="expression" dxfId="38" priority="2">
      <formula>IF(MOD(ROW(),2)=1, TRUE, FALSE)</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9D322-F6E7-417E-A86D-222F5C9E3654}">
  <dimension ref="B2:J140"/>
  <sheetViews>
    <sheetView topLeftCell="A167" workbookViewId="0">
      <selection activeCell="C86" sqref="C86"/>
    </sheetView>
  </sheetViews>
  <sheetFormatPr defaultRowHeight="14.5"/>
  <cols>
    <col min="2" max="2" width="28.54296875" customWidth="1"/>
    <col min="3" max="3" width="35.81640625" customWidth="1"/>
    <col min="4" max="5" width="12.54296875" customWidth="1"/>
    <col min="6" max="6" width="14.7265625" customWidth="1"/>
    <col min="7" max="7" width="14.54296875" customWidth="1"/>
    <col min="8" max="10" width="12.54296875" customWidth="1"/>
  </cols>
  <sheetData>
    <row r="2" spans="2:9" ht="18.5">
      <c r="B2" s="26" t="s">
        <v>11</v>
      </c>
      <c r="C2" s="27" t="s">
        <v>555</v>
      </c>
      <c r="D2" s="2"/>
      <c r="E2" s="2"/>
      <c r="F2" s="28"/>
      <c r="H2" t="s">
        <v>10</v>
      </c>
    </row>
    <row r="3" spans="2:9" ht="18.5">
      <c r="B3" s="26" t="s">
        <v>13</v>
      </c>
      <c r="C3" s="27" t="s">
        <v>556</v>
      </c>
      <c r="D3" s="2"/>
      <c r="E3" s="2"/>
      <c r="F3" s="28"/>
    </row>
    <row r="4" spans="2:9">
      <c r="D4" s="2"/>
      <c r="E4" s="2"/>
      <c r="F4" s="28"/>
    </row>
    <row r="5" spans="2:9">
      <c r="D5" s="2"/>
      <c r="E5" s="2"/>
      <c r="F5" s="28"/>
    </row>
    <row r="6" spans="2:9">
      <c r="D6" s="2"/>
      <c r="E6" s="2"/>
      <c r="F6" s="28"/>
    </row>
    <row r="7" spans="2:9">
      <c r="B7" s="29" t="s">
        <v>15</v>
      </c>
      <c r="C7" s="29" t="s">
        <v>16</v>
      </c>
      <c r="D7" s="30" t="s">
        <v>17</v>
      </c>
      <c r="E7" s="30" t="s">
        <v>180</v>
      </c>
      <c r="F7" s="31" t="s">
        <v>181</v>
      </c>
      <c r="G7" s="32" t="s">
        <v>20</v>
      </c>
      <c r="H7" s="32" t="s">
        <v>182</v>
      </c>
      <c r="I7" s="32" t="s">
        <v>557</v>
      </c>
    </row>
    <row r="8" spans="2:9">
      <c r="B8" s="13" t="s">
        <v>558</v>
      </c>
      <c r="C8" s="13" t="s">
        <v>559</v>
      </c>
      <c r="D8" s="11">
        <v>1</v>
      </c>
      <c r="E8" s="11" t="s">
        <v>25</v>
      </c>
      <c r="F8" s="33">
        <v>2191982.4916038597</v>
      </c>
      <c r="G8" s="13" t="s">
        <v>42</v>
      </c>
      <c r="H8" s="13">
        <v>9.2200000000000006</v>
      </c>
      <c r="I8" s="13" t="s">
        <v>560</v>
      </c>
    </row>
    <row r="9" spans="2:9">
      <c r="B9" s="283" t="s">
        <v>561</v>
      </c>
      <c r="C9" s="283" t="s">
        <v>93</v>
      </c>
      <c r="D9" s="287">
        <v>1</v>
      </c>
      <c r="E9" s="287" t="s">
        <v>25</v>
      </c>
      <c r="F9" s="323">
        <v>7753.4934320000002</v>
      </c>
      <c r="G9" s="13" t="s">
        <v>562</v>
      </c>
      <c r="H9" s="13">
        <v>3</v>
      </c>
      <c r="I9" s="13" t="s">
        <v>80</v>
      </c>
    </row>
    <row r="10" spans="2:9">
      <c r="B10" s="283"/>
      <c r="C10" s="283"/>
      <c r="D10" s="287"/>
      <c r="E10" s="287"/>
      <c r="F10" s="323"/>
      <c r="G10" s="13" t="s">
        <v>563</v>
      </c>
      <c r="H10" s="13">
        <v>3000</v>
      </c>
      <c r="I10" s="13" t="s">
        <v>69</v>
      </c>
    </row>
    <row r="11" spans="2:9">
      <c r="B11" s="13" t="s">
        <v>99</v>
      </c>
      <c r="C11" s="13" t="s">
        <v>288</v>
      </c>
      <c r="D11" s="11">
        <v>4</v>
      </c>
      <c r="E11" s="11" t="s">
        <v>25</v>
      </c>
      <c r="F11" s="33">
        <v>9955.0883119999999</v>
      </c>
      <c r="G11" s="13" t="s">
        <v>385</v>
      </c>
      <c r="H11" s="13">
        <v>1</v>
      </c>
      <c r="I11" s="13" t="s">
        <v>564</v>
      </c>
    </row>
    <row r="12" spans="2:9">
      <c r="B12" s="13" t="s">
        <v>287</v>
      </c>
      <c r="C12" s="13" t="s">
        <v>288</v>
      </c>
      <c r="D12" s="11">
        <v>2</v>
      </c>
      <c r="E12" s="11" t="s">
        <v>25</v>
      </c>
      <c r="F12" s="33">
        <v>32607.824349272072</v>
      </c>
      <c r="G12" s="13" t="s">
        <v>109</v>
      </c>
      <c r="H12" s="13">
        <v>250</v>
      </c>
      <c r="I12" s="13" t="s">
        <v>58</v>
      </c>
    </row>
    <row r="13" spans="2:9">
      <c r="B13" s="13" t="s">
        <v>565</v>
      </c>
      <c r="C13" s="13" t="s">
        <v>566</v>
      </c>
      <c r="D13" s="11">
        <v>1</v>
      </c>
      <c r="E13" s="11" t="s">
        <v>25</v>
      </c>
      <c r="F13" s="33">
        <v>341844.929</v>
      </c>
      <c r="G13" s="13" t="s">
        <v>42</v>
      </c>
      <c r="H13" s="13">
        <v>9.2200000000000006</v>
      </c>
      <c r="I13" s="13" t="s">
        <v>560</v>
      </c>
    </row>
    <row r="14" spans="2:9">
      <c r="B14" s="13" t="s">
        <v>132</v>
      </c>
      <c r="C14" s="13" t="s">
        <v>124</v>
      </c>
      <c r="D14" s="11">
        <v>1</v>
      </c>
      <c r="E14" s="11" t="s">
        <v>25</v>
      </c>
      <c r="F14" s="33">
        <v>58801.418163773451</v>
      </c>
      <c r="G14" s="13" t="s">
        <v>109</v>
      </c>
      <c r="H14" s="13">
        <v>1700</v>
      </c>
      <c r="I14" s="13" t="s">
        <v>58</v>
      </c>
    </row>
    <row r="15" spans="2:9">
      <c r="B15" s="13" t="s">
        <v>140</v>
      </c>
      <c r="C15" s="13" t="s">
        <v>124</v>
      </c>
      <c r="D15" s="11">
        <v>1</v>
      </c>
      <c r="E15" s="11" t="s">
        <v>25</v>
      </c>
      <c r="F15" s="33">
        <v>27286.085161999999</v>
      </c>
      <c r="G15" s="13" t="s">
        <v>385</v>
      </c>
      <c r="H15" s="13">
        <v>2</v>
      </c>
      <c r="I15" s="13" t="s">
        <v>564</v>
      </c>
    </row>
    <row r="16" spans="2:9">
      <c r="B16" s="13" t="s">
        <v>567</v>
      </c>
      <c r="C16" s="13" t="s">
        <v>124</v>
      </c>
      <c r="D16" s="11">
        <v>1</v>
      </c>
      <c r="E16" s="11" t="s">
        <v>25</v>
      </c>
      <c r="F16" s="33">
        <v>75912.247999999992</v>
      </c>
      <c r="G16" s="13" t="s">
        <v>568</v>
      </c>
      <c r="H16" s="13">
        <v>37.07</v>
      </c>
      <c r="I16" s="13" t="s">
        <v>27</v>
      </c>
    </row>
    <row r="17" spans="2:9">
      <c r="B17" s="13" t="s">
        <v>98</v>
      </c>
      <c r="C17" s="13" t="s">
        <v>93</v>
      </c>
      <c r="D17" s="11">
        <v>1</v>
      </c>
      <c r="E17" s="11" t="s">
        <v>25</v>
      </c>
      <c r="F17" s="33">
        <v>66496.992513500983</v>
      </c>
      <c r="G17" s="13" t="s">
        <v>109</v>
      </c>
      <c r="H17" s="13">
        <v>480</v>
      </c>
      <c r="I17" s="13" t="s">
        <v>58</v>
      </c>
    </row>
    <row r="18" spans="2:9">
      <c r="B18" s="283" t="s">
        <v>569</v>
      </c>
      <c r="C18" s="283" t="s">
        <v>570</v>
      </c>
      <c r="D18" s="287">
        <v>1</v>
      </c>
      <c r="E18" s="287" t="s">
        <v>25</v>
      </c>
      <c r="F18" s="323">
        <v>23688.041088640814</v>
      </c>
      <c r="G18" s="13" t="s">
        <v>571</v>
      </c>
      <c r="H18" s="13">
        <v>40</v>
      </c>
      <c r="I18" s="13" t="s">
        <v>80</v>
      </c>
    </row>
    <row r="19" spans="2:9">
      <c r="B19" s="283"/>
      <c r="C19" s="283"/>
      <c r="D19" s="287"/>
      <c r="E19" s="287"/>
      <c r="F19" s="323"/>
      <c r="G19" s="13" t="s">
        <v>572</v>
      </c>
      <c r="H19" s="13">
        <v>150</v>
      </c>
      <c r="I19" s="13" t="s">
        <v>69</v>
      </c>
    </row>
    <row r="20" spans="2:9">
      <c r="B20" s="13" t="s">
        <v>131</v>
      </c>
      <c r="C20" s="13" t="s">
        <v>124</v>
      </c>
      <c r="D20" s="11">
        <v>1</v>
      </c>
      <c r="E20" s="11" t="s">
        <v>25</v>
      </c>
      <c r="F20" s="33">
        <v>73491.673471307513</v>
      </c>
      <c r="G20" s="13" t="s">
        <v>109</v>
      </c>
      <c r="H20" s="13">
        <v>540</v>
      </c>
      <c r="I20" s="13" t="s">
        <v>58</v>
      </c>
    </row>
    <row r="21" spans="2:9">
      <c r="B21" s="13" t="s">
        <v>135</v>
      </c>
      <c r="C21" s="13" t="s">
        <v>124</v>
      </c>
      <c r="D21" s="11">
        <v>1</v>
      </c>
      <c r="E21" s="11" t="s">
        <v>25</v>
      </c>
      <c r="F21" s="33">
        <v>126925.69210500001</v>
      </c>
      <c r="G21" s="13" t="s">
        <v>571</v>
      </c>
      <c r="H21" s="13">
        <v>143</v>
      </c>
      <c r="I21" s="13" t="s">
        <v>80</v>
      </c>
    </row>
    <row r="22" spans="2:9">
      <c r="B22" s="13" t="s">
        <v>573</v>
      </c>
      <c r="C22" s="13" t="s">
        <v>570</v>
      </c>
      <c r="D22" s="11">
        <v>1</v>
      </c>
      <c r="E22" s="11" t="s">
        <v>25</v>
      </c>
      <c r="F22" s="33">
        <v>90902.678106372026</v>
      </c>
      <c r="G22" s="13" t="s">
        <v>574</v>
      </c>
      <c r="H22" s="13">
        <v>40</v>
      </c>
      <c r="I22" s="13" t="s">
        <v>38</v>
      </c>
    </row>
    <row r="23" spans="2:9">
      <c r="B23" s="13" t="s">
        <v>290</v>
      </c>
      <c r="C23" s="13" t="s">
        <v>93</v>
      </c>
      <c r="D23" s="11">
        <v>3</v>
      </c>
      <c r="E23" s="11" t="s">
        <v>25</v>
      </c>
      <c r="F23" s="33">
        <v>43178.444223010381</v>
      </c>
      <c r="G23" s="13" t="s">
        <v>291</v>
      </c>
      <c r="H23" s="13">
        <v>2</v>
      </c>
      <c r="I23" s="13" t="s">
        <v>564</v>
      </c>
    </row>
    <row r="24" spans="2:9">
      <c r="B24" s="13" t="s">
        <v>575</v>
      </c>
      <c r="C24" s="13" t="s">
        <v>570</v>
      </c>
      <c r="D24" s="11">
        <v>1</v>
      </c>
      <c r="E24" s="11" t="s">
        <v>25</v>
      </c>
      <c r="F24" s="33">
        <v>93131.199448999992</v>
      </c>
      <c r="G24" s="13" t="s">
        <v>574</v>
      </c>
      <c r="H24" s="13">
        <v>60</v>
      </c>
      <c r="I24" s="13" t="s">
        <v>38</v>
      </c>
    </row>
    <row r="25" spans="2:9">
      <c r="B25" s="283" t="s">
        <v>280</v>
      </c>
      <c r="C25" s="283" t="s">
        <v>348</v>
      </c>
      <c r="D25" s="287">
        <v>2</v>
      </c>
      <c r="E25" s="287" t="s">
        <v>25</v>
      </c>
      <c r="F25" s="323">
        <v>2121610.4092599996</v>
      </c>
      <c r="G25" s="13" t="s">
        <v>576</v>
      </c>
      <c r="H25" s="13">
        <v>400</v>
      </c>
      <c r="I25" s="13" t="s">
        <v>69</v>
      </c>
    </row>
    <row r="26" spans="2:9">
      <c r="B26" s="283"/>
      <c r="C26" s="283"/>
      <c r="D26" s="287"/>
      <c r="E26" s="287"/>
      <c r="F26" s="323"/>
      <c r="G26" s="13" t="s">
        <v>577</v>
      </c>
      <c r="H26" s="13">
        <v>600</v>
      </c>
      <c r="I26" s="13" t="s">
        <v>80</v>
      </c>
    </row>
    <row r="27" spans="2:9">
      <c r="B27" s="283"/>
      <c r="C27" s="283"/>
      <c r="D27" s="287"/>
      <c r="E27" s="287"/>
      <c r="F27" s="323"/>
      <c r="G27" s="13" t="s">
        <v>578</v>
      </c>
      <c r="H27" s="13">
        <v>800</v>
      </c>
      <c r="I27" s="13" t="s">
        <v>80</v>
      </c>
    </row>
    <row r="28" spans="2:9">
      <c r="B28" s="283"/>
      <c r="C28" s="283"/>
      <c r="D28" s="287"/>
      <c r="E28" s="287"/>
      <c r="F28" s="323"/>
      <c r="G28" s="13" t="s">
        <v>579</v>
      </c>
      <c r="H28" s="13">
        <v>130</v>
      </c>
      <c r="I28" s="13" t="s">
        <v>80</v>
      </c>
    </row>
    <row r="29" spans="2:9">
      <c r="B29" s="283"/>
      <c r="C29" s="283"/>
      <c r="D29" s="287"/>
      <c r="E29" s="287"/>
      <c r="F29" s="323"/>
      <c r="G29" s="13" t="s">
        <v>580</v>
      </c>
      <c r="H29" s="13">
        <v>3000</v>
      </c>
      <c r="I29" s="13" t="s">
        <v>69</v>
      </c>
    </row>
    <row r="30" spans="2:9">
      <c r="B30" s="13" t="s">
        <v>503</v>
      </c>
      <c r="C30" s="13" t="s">
        <v>581</v>
      </c>
      <c r="D30" s="11">
        <v>1</v>
      </c>
      <c r="E30" s="11" t="s">
        <v>25</v>
      </c>
      <c r="F30" s="33">
        <v>21744.724062000001</v>
      </c>
      <c r="G30" s="13" t="s">
        <v>109</v>
      </c>
      <c r="H30" s="13">
        <v>250</v>
      </c>
      <c r="I30" s="13" t="s">
        <v>58</v>
      </c>
    </row>
    <row r="31" spans="2:9">
      <c r="B31" s="13" t="s">
        <v>582</v>
      </c>
      <c r="C31" s="13" t="s">
        <v>566</v>
      </c>
      <c r="D31" s="11">
        <v>1</v>
      </c>
      <c r="E31" s="11" t="s">
        <v>25</v>
      </c>
      <c r="F31" s="33">
        <v>894115.6102</v>
      </c>
      <c r="G31" s="13" t="s">
        <v>42</v>
      </c>
      <c r="H31" s="13">
        <v>9.2200000000000006</v>
      </c>
      <c r="I31" s="13" t="s">
        <v>560</v>
      </c>
    </row>
    <row r="32" spans="2:9">
      <c r="B32" s="13" t="s">
        <v>583</v>
      </c>
      <c r="C32" s="13" t="s">
        <v>93</v>
      </c>
      <c r="D32" s="11">
        <v>1</v>
      </c>
      <c r="E32" s="11" t="s">
        <v>25</v>
      </c>
      <c r="F32" s="33">
        <v>88140.788400000005</v>
      </c>
      <c r="G32" s="13" t="s">
        <v>109</v>
      </c>
      <c r="H32" s="13">
        <v>10</v>
      </c>
      <c r="I32" s="13" t="s">
        <v>58</v>
      </c>
    </row>
    <row r="33" spans="2:9">
      <c r="B33" s="13" t="s">
        <v>584</v>
      </c>
      <c r="C33" s="13" t="s">
        <v>93</v>
      </c>
      <c r="D33" s="11">
        <v>1</v>
      </c>
      <c r="E33" s="11" t="s">
        <v>25</v>
      </c>
      <c r="F33" s="33">
        <v>49493.343817928246</v>
      </c>
      <c r="G33" s="13" t="s">
        <v>417</v>
      </c>
      <c r="H33" s="13">
        <v>15</v>
      </c>
      <c r="I33" s="13" t="s">
        <v>38</v>
      </c>
    </row>
    <row r="34" spans="2:9">
      <c r="B34" s="283" t="s">
        <v>127</v>
      </c>
      <c r="C34" s="283" t="s">
        <v>124</v>
      </c>
      <c r="D34" s="287">
        <v>1</v>
      </c>
      <c r="E34" s="287" t="s">
        <v>25</v>
      </c>
      <c r="F34" s="323">
        <v>91772.180605000001</v>
      </c>
      <c r="G34" s="13" t="s">
        <v>585</v>
      </c>
      <c r="H34" s="13" t="s">
        <v>586</v>
      </c>
      <c r="I34" s="13"/>
    </row>
    <row r="35" spans="2:9">
      <c r="B35" s="283"/>
      <c r="C35" s="283"/>
      <c r="D35" s="287"/>
      <c r="E35" s="287"/>
      <c r="F35" s="323"/>
      <c r="G35" s="13" t="s">
        <v>109</v>
      </c>
      <c r="H35" s="13">
        <v>14</v>
      </c>
      <c r="I35" s="13" t="s">
        <v>58</v>
      </c>
    </row>
    <row r="36" spans="2:9">
      <c r="B36" s="13" t="s">
        <v>587</v>
      </c>
      <c r="C36" s="13" t="s">
        <v>93</v>
      </c>
      <c r="D36" s="11">
        <v>1</v>
      </c>
      <c r="E36" s="11" t="s">
        <v>25</v>
      </c>
      <c r="F36" s="33">
        <v>462021.10226900812</v>
      </c>
      <c r="G36" s="13" t="s">
        <v>109</v>
      </c>
      <c r="H36" s="13">
        <v>240</v>
      </c>
      <c r="I36" s="13" t="s">
        <v>58</v>
      </c>
    </row>
    <row r="37" spans="2:9">
      <c r="B37" s="283" t="s">
        <v>588</v>
      </c>
      <c r="C37" s="283" t="s">
        <v>589</v>
      </c>
      <c r="D37" s="287">
        <v>1</v>
      </c>
      <c r="E37" s="287" t="s">
        <v>25</v>
      </c>
      <c r="F37" s="323">
        <v>52518.124880884163</v>
      </c>
      <c r="G37" s="13" t="s">
        <v>590</v>
      </c>
      <c r="H37" s="13" t="s">
        <v>591</v>
      </c>
      <c r="I37" s="13"/>
    </row>
    <row r="38" spans="2:9">
      <c r="B38" s="283"/>
      <c r="C38" s="283"/>
      <c r="D38" s="287"/>
      <c r="E38" s="287"/>
      <c r="F38" s="323"/>
      <c r="G38" s="13" t="s">
        <v>592</v>
      </c>
      <c r="H38" s="13">
        <v>1175</v>
      </c>
      <c r="I38" s="13" t="s">
        <v>38</v>
      </c>
    </row>
    <row r="39" spans="2:9">
      <c r="B39" s="283" t="s">
        <v>593</v>
      </c>
      <c r="C39" s="283" t="s">
        <v>570</v>
      </c>
      <c r="D39" s="287">
        <v>1</v>
      </c>
      <c r="E39" s="287" t="s">
        <v>25</v>
      </c>
      <c r="F39" s="323">
        <v>23688.041088640814</v>
      </c>
      <c r="G39" s="13" t="s">
        <v>571</v>
      </c>
      <c r="H39" s="13">
        <v>40</v>
      </c>
      <c r="I39" s="13" t="s">
        <v>80</v>
      </c>
    </row>
    <row r="40" spans="2:9">
      <c r="B40" s="283"/>
      <c r="C40" s="283"/>
      <c r="D40" s="287"/>
      <c r="E40" s="287"/>
      <c r="F40" s="323"/>
      <c r="G40" s="13" t="s">
        <v>572</v>
      </c>
      <c r="H40" s="13">
        <v>150</v>
      </c>
      <c r="I40" s="13" t="s">
        <v>69</v>
      </c>
    </row>
    <row r="41" spans="2:9">
      <c r="B41" s="283" t="s">
        <v>141</v>
      </c>
      <c r="C41" s="283" t="s">
        <v>124</v>
      </c>
      <c r="D41" s="287">
        <v>1</v>
      </c>
      <c r="E41" s="287" t="s">
        <v>25</v>
      </c>
      <c r="F41" s="323">
        <v>151132.70981100001</v>
      </c>
      <c r="G41" s="13" t="s">
        <v>585</v>
      </c>
      <c r="H41" s="13" t="s">
        <v>586</v>
      </c>
      <c r="I41" s="13"/>
    </row>
    <row r="42" spans="2:9">
      <c r="B42" s="283"/>
      <c r="C42" s="283"/>
      <c r="D42" s="287"/>
      <c r="E42" s="287"/>
      <c r="F42" s="323"/>
      <c r="G42" s="13" t="s">
        <v>109</v>
      </c>
      <c r="H42" s="13">
        <v>25</v>
      </c>
      <c r="I42" s="13" t="s">
        <v>58</v>
      </c>
    </row>
    <row r="43" spans="2:9">
      <c r="B43" s="283" t="s">
        <v>594</v>
      </c>
      <c r="C43" s="283" t="s">
        <v>124</v>
      </c>
      <c r="D43" s="287">
        <v>1</v>
      </c>
      <c r="E43" s="287" t="s">
        <v>25</v>
      </c>
      <c r="F43" s="323">
        <v>48600.886636999996</v>
      </c>
      <c r="G43" s="13" t="s">
        <v>585</v>
      </c>
      <c r="H43" s="13" t="s">
        <v>586</v>
      </c>
      <c r="I43" s="13"/>
    </row>
    <row r="44" spans="2:9">
      <c r="B44" s="283"/>
      <c r="C44" s="283"/>
      <c r="D44" s="287"/>
      <c r="E44" s="287"/>
      <c r="F44" s="323"/>
      <c r="G44" s="13" t="s">
        <v>109</v>
      </c>
      <c r="H44" s="13">
        <v>6</v>
      </c>
      <c r="I44" s="13" t="s">
        <v>58</v>
      </c>
    </row>
    <row r="45" spans="2:9">
      <c r="B45" s="283" t="s">
        <v>595</v>
      </c>
      <c r="C45" s="283" t="s">
        <v>596</v>
      </c>
      <c r="D45" s="287">
        <v>1</v>
      </c>
      <c r="E45" s="287" t="s">
        <v>25</v>
      </c>
      <c r="F45" s="323">
        <v>29610.051360801015</v>
      </c>
      <c r="G45" s="13" t="s">
        <v>571</v>
      </c>
      <c r="H45" s="13">
        <v>50</v>
      </c>
      <c r="I45" s="13" t="s">
        <v>80</v>
      </c>
    </row>
    <row r="46" spans="2:9">
      <c r="B46" s="283"/>
      <c r="C46" s="283"/>
      <c r="D46" s="287"/>
      <c r="E46" s="287"/>
      <c r="F46" s="323"/>
      <c r="G46" s="13" t="s">
        <v>572</v>
      </c>
      <c r="H46" s="13">
        <v>150</v>
      </c>
      <c r="I46" s="13" t="s">
        <v>69</v>
      </c>
    </row>
    <row r="47" spans="2:9">
      <c r="B47" s="283" t="s">
        <v>276</v>
      </c>
      <c r="C47" s="283" t="s">
        <v>348</v>
      </c>
      <c r="D47" s="287">
        <v>1</v>
      </c>
      <c r="E47" s="287" t="s">
        <v>25</v>
      </c>
      <c r="F47" s="323">
        <v>105628.95091</v>
      </c>
      <c r="G47" s="13" t="s">
        <v>576</v>
      </c>
      <c r="H47" s="13">
        <v>75</v>
      </c>
      <c r="I47" s="13" t="s">
        <v>69</v>
      </c>
    </row>
    <row r="48" spans="2:9">
      <c r="B48" s="283"/>
      <c r="C48" s="283"/>
      <c r="D48" s="287"/>
      <c r="E48" s="287"/>
      <c r="F48" s="323"/>
      <c r="G48" s="13" t="s">
        <v>577</v>
      </c>
      <c r="H48" s="13">
        <v>65</v>
      </c>
      <c r="I48" s="13" t="s">
        <v>80</v>
      </c>
    </row>
    <row r="49" spans="2:9">
      <c r="B49" s="283"/>
      <c r="C49" s="283"/>
      <c r="D49" s="287"/>
      <c r="E49" s="287"/>
      <c r="F49" s="323"/>
      <c r="G49" s="13" t="s">
        <v>578</v>
      </c>
      <c r="H49" s="13">
        <v>800</v>
      </c>
      <c r="I49" s="13" t="s">
        <v>80</v>
      </c>
    </row>
    <row r="50" spans="2:9">
      <c r="B50" s="283"/>
      <c r="C50" s="283"/>
      <c r="D50" s="287"/>
      <c r="E50" s="287"/>
      <c r="F50" s="323"/>
      <c r="G50" s="13" t="s">
        <v>597</v>
      </c>
      <c r="H50" s="13">
        <v>10</v>
      </c>
      <c r="I50" s="13" t="s">
        <v>80</v>
      </c>
    </row>
    <row r="51" spans="2:9">
      <c r="B51" s="283"/>
      <c r="C51" s="283"/>
      <c r="D51" s="287"/>
      <c r="E51" s="287"/>
      <c r="F51" s="323"/>
      <c r="G51" s="13" t="s">
        <v>580</v>
      </c>
      <c r="H51" s="13">
        <v>900</v>
      </c>
      <c r="I51" s="13" t="s">
        <v>69</v>
      </c>
    </row>
    <row r="52" spans="2:9">
      <c r="B52" s="283" t="s">
        <v>78</v>
      </c>
      <c r="C52" s="283" t="s">
        <v>596</v>
      </c>
      <c r="D52" s="287">
        <v>2</v>
      </c>
      <c r="E52" s="287" t="s">
        <v>25</v>
      </c>
      <c r="F52" s="323">
        <v>111840.69134891515</v>
      </c>
      <c r="G52" s="13" t="s">
        <v>571</v>
      </c>
      <c r="H52" s="13">
        <v>60</v>
      </c>
      <c r="I52" s="13" t="s">
        <v>80</v>
      </c>
    </row>
    <row r="53" spans="2:9">
      <c r="B53" s="283"/>
      <c r="C53" s="283"/>
      <c r="D53" s="287"/>
      <c r="E53" s="287"/>
      <c r="F53" s="323"/>
      <c r="G53" s="13" t="s">
        <v>572</v>
      </c>
      <c r="H53" s="13">
        <v>310</v>
      </c>
      <c r="I53" s="13" t="s">
        <v>69</v>
      </c>
    </row>
    <row r="54" spans="2:9">
      <c r="B54" s="13" t="s">
        <v>274</v>
      </c>
      <c r="C54" s="13" t="s">
        <v>596</v>
      </c>
      <c r="D54" s="11">
        <v>1</v>
      </c>
      <c r="E54" s="11" t="s">
        <v>25</v>
      </c>
      <c r="F54" s="33">
        <v>4107.9864020000005</v>
      </c>
      <c r="G54" s="13" t="s">
        <v>576</v>
      </c>
      <c r="H54" s="13">
        <v>400</v>
      </c>
      <c r="I54" s="13" t="s">
        <v>69</v>
      </c>
    </row>
    <row r="55" spans="2:9">
      <c r="B55" s="13" t="s">
        <v>598</v>
      </c>
      <c r="C55" s="13" t="s">
        <v>570</v>
      </c>
      <c r="D55" s="11">
        <v>1</v>
      </c>
      <c r="E55" s="11" t="s">
        <v>25</v>
      </c>
      <c r="F55" s="33">
        <v>93131.199448999992</v>
      </c>
      <c r="G55" s="13" t="s">
        <v>574</v>
      </c>
      <c r="H55" s="13">
        <v>60</v>
      </c>
      <c r="I55" s="13" t="s">
        <v>38</v>
      </c>
    </row>
    <row r="56" spans="2:9">
      <c r="B56" s="13" t="s">
        <v>599</v>
      </c>
      <c r="C56" s="13" t="s">
        <v>288</v>
      </c>
      <c r="D56" s="11">
        <v>2</v>
      </c>
      <c r="E56" s="11" t="s">
        <v>25</v>
      </c>
      <c r="F56" s="33">
        <v>27155.75066924448</v>
      </c>
      <c r="G56" s="13" t="s">
        <v>109</v>
      </c>
      <c r="H56" s="13">
        <v>150</v>
      </c>
      <c r="I56" s="13" t="s">
        <v>58</v>
      </c>
    </row>
    <row r="57" spans="2:9">
      <c r="B57" s="283" t="s">
        <v>600</v>
      </c>
      <c r="C57" s="283" t="s">
        <v>124</v>
      </c>
      <c r="D57" s="287">
        <v>1</v>
      </c>
      <c r="E57" s="287" t="s">
        <v>25</v>
      </c>
      <c r="F57" s="323">
        <v>161925.533303</v>
      </c>
      <c r="G57" s="13" t="s">
        <v>585</v>
      </c>
      <c r="H57" s="13" t="s">
        <v>586</v>
      </c>
      <c r="I57" s="13"/>
    </row>
    <row r="58" spans="2:9">
      <c r="B58" s="283"/>
      <c r="C58" s="283"/>
      <c r="D58" s="287"/>
      <c r="E58" s="287"/>
      <c r="F58" s="323"/>
      <c r="G58" s="13" t="s">
        <v>109</v>
      </c>
      <c r="H58" s="13">
        <v>27</v>
      </c>
      <c r="I58" s="13" t="s">
        <v>58</v>
      </c>
    </row>
    <row r="59" spans="2:9">
      <c r="B59" s="13" t="s">
        <v>143</v>
      </c>
      <c r="C59" s="13" t="s">
        <v>124</v>
      </c>
      <c r="D59" s="11">
        <v>1</v>
      </c>
      <c r="E59" s="11" t="s">
        <v>25</v>
      </c>
      <c r="F59" s="33">
        <v>15900</v>
      </c>
      <c r="G59" s="13" t="s">
        <v>385</v>
      </c>
      <c r="H59" s="13">
        <v>0.53</v>
      </c>
      <c r="I59" s="13" t="s">
        <v>564</v>
      </c>
    </row>
    <row r="60" spans="2:9">
      <c r="B60" s="13" t="s">
        <v>601</v>
      </c>
      <c r="C60" s="13" t="s">
        <v>602</v>
      </c>
      <c r="D60" s="11">
        <v>1</v>
      </c>
      <c r="E60" s="11" t="s">
        <v>25</v>
      </c>
      <c r="F60" s="33">
        <v>220391.27</v>
      </c>
      <c r="G60" s="13" t="s">
        <v>603</v>
      </c>
      <c r="H60" s="13">
        <v>3</v>
      </c>
      <c r="I60" s="13" t="s">
        <v>27</v>
      </c>
    </row>
    <row r="61" spans="2:9">
      <c r="B61" s="13" t="s">
        <v>358</v>
      </c>
      <c r="C61" s="13" t="s">
        <v>359</v>
      </c>
      <c r="D61" s="11">
        <v>1</v>
      </c>
      <c r="E61" s="11" t="s">
        <v>25</v>
      </c>
      <c r="F61" s="33">
        <v>741904.29153300007</v>
      </c>
      <c r="G61" s="13" t="s">
        <v>604</v>
      </c>
      <c r="H61" s="13">
        <v>75</v>
      </c>
      <c r="I61" s="13" t="s">
        <v>27</v>
      </c>
    </row>
    <row r="62" spans="2:9">
      <c r="B62" s="13" t="s">
        <v>605</v>
      </c>
      <c r="C62" s="13" t="s">
        <v>93</v>
      </c>
      <c r="D62" s="11">
        <v>1</v>
      </c>
      <c r="E62" s="11" t="s">
        <v>25</v>
      </c>
      <c r="F62" s="33">
        <v>2537.430186</v>
      </c>
      <c r="G62" s="13" t="s">
        <v>576</v>
      </c>
      <c r="H62" s="13">
        <v>150</v>
      </c>
      <c r="I62" s="13" t="s">
        <v>69</v>
      </c>
    </row>
    <row r="63" spans="2:9">
      <c r="B63" s="13" t="s">
        <v>606</v>
      </c>
      <c r="C63" s="13" t="s">
        <v>93</v>
      </c>
      <c r="D63" s="11">
        <v>1</v>
      </c>
      <c r="E63" s="11" t="s">
        <v>25</v>
      </c>
      <c r="F63" s="33">
        <v>30962.884286</v>
      </c>
      <c r="G63" s="13" t="s">
        <v>109</v>
      </c>
      <c r="H63" s="13">
        <v>25</v>
      </c>
      <c r="I63" s="13" t="s">
        <v>58</v>
      </c>
    </row>
    <row r="64" spans="2:9">
      <c r="D64" s="2"/>
      <c r="E64" s="2"/>
      <c r="F64" s="28"/>
    </row>
    <row r="65" spans="2:6" ht="15" thickBot="1">
      <c r="B65" s="15" t="s">
        <v>164</v>
      </c>
      <c r="F65" s="34">
        <f>SUM(F8:F63)</f>
        <v>8813892.2594591565</v>
      </c>
    </row>
    <row r="66" spans="2:6">
      <c r="D66" s="2"/>
      <c r="E66" s="2"/>
      <c r="F66" s="28"/>
    </row>
    <row r="67" spans="2:6">
      <c r="C67" s="35" t="s">
        <v>607</v>
      </c>
      <c r="D67" s="2"/>
      <c r="E67" s="35"/>
      <c r="F67" s="35">
        <v>506798.8</v>
      </c>
    </row>
    <row r="68" spans="2:6">
      <c r="C68" s="35"/>
      <c r="D68" s="2"/>
      <c r="E68" s="35"/>
      <c r="F68" s="35"/>
    </row>
    <row r="69" spans="2:6">
      <c r="C69" s="35" t="s">
        <v>167</v>
      </c>
      <c r="D69" s="2"/>
      <c r="E69" s="35"/>
      <c r="F69" s="35"/>
    </row>
    <row r="70" spans="2:6">
      <c r="C70" s="35" t="s">
        <v>390</v>
      </c>
      <c r="D70" s="2"/>
      <c r="E70" s="35"/>
      <c r="F70" s="35">
        <v>95614.58</v>
      </c>
    </row>
    <row r="71" spans="2:6">
      <c r="C71" s="35" t="s">
        <v>393</v>
      </c>
      <c r="D71" s="2"/>
      <c r="E71" s="35"/>
      <c r="F71" s="35">
        <v>136154.25</v>
      </c>
    </row>
    <row r="72" spans="2:6">
      <c r="C72" s="35" t="s">
        <v>608</v>
      </c>
      <c r="D72" s="2"/>
      <c r="E72" s="35"/>
      <c r="F72" s="35">
        <v>242968.31</v>
      </c>
    </row>
    <row r="73" spans="2:6">
      <c r="C73" s="35" t="s">
        <v>609</v>
      </c>
      <c r="D73" s="2"/>
      <c r="E73" s="35"/>
      <c r="F73" s="35">
        <v>249794.52</v>
      </c>
    </row>
    <row r="74" spans="2:6">
      <c r="C74" s="35" t="s">
        <v>395</v>
      </c>
      <c r="D74" s="2"/>
      <c r="E74" s="35"/>
      <c r="F74" s="35">
        <v>34676.93</v>
      </c>
    </row>
    <row r="75" spans="2:6">
      <c r="C75" s="35" t="s">
        <v>396</v>
      </c>
      <c r="D75" s="2"/>
      <c r="E75" s="35"/>
      <c r="F75" s="35">
        <v>1246906.42</v>
      </c>
    </row>
    <row r="76" spans="2:6">
      <c r="C76" s="35" t="s">
        <v>397</v>
      </c>
      <c r="D76" s="2"/>
      <c r="E76" s="35"/>
      <c r="F76" s="35">
        <v>125301.7</v>
      </c>
    </row>
    <row r="77" spans="2:6">
      <c r="C77" s="35" t="s">
        <v>435</v>
      </c>
      <c r="D77" s="2"/>
      <c r="E77" s="35"/>
      <c r="F77" s="35">
        <v>195734.51</v>
      </c>
    </row>
    <row r="78" spans="2:6">
      <c r="C78" s="35"/>
      <c r="D78" s="2"/>
      <c r="E78" s="35"/>
      <c r="F78" s="35"/>
    </row>
    <row r="79" spans="2:6">
      <c r="C79" s="36" t="s">
        <v>610</v>
      </c>
      <c r="D79" s="2"/>
      <c r="E79" s="35"/>
      <c r="F79" s="35">
        <f>SUM(F70:F77)</f>
        <v>2327151.2199999997</v>
      </c>
    </row>
    <row r="80" spans="2:6">
      <c r="C80" s="36"/>
      <c r="D80" s="2"/>
      <c r="E80" s="35"/>
      <c r="F80" s="35"/>
    </row>
    <row r="81" spans="2:10">
      <c r="C81" s="35" t="s">
        <v>174</v>
      </c>
      <c r="D81" s="2"/>
      <c r="E81" s="35"/>
      <c r="F81" s="35">
        <v>4574101.0199999996</v>
      </c>
    </row>
    <row r="82" spans="2:10">
      <c r="C82" s="35"/>
      <c r="D82" s="2"/>
      <c r="E82" s="35"/>
      <c r="F82" s="35"/>
    </row>
    <row r="83" spans="2:10">
      <c r="C83" s="36" t="s">
        <v>175</v>
      </c>
      <c r="D83" s="2"/>
      <c r="E83" s="35"/>
      <c r="F83" s="35">
        <f>F81+F79+F67+F65</f>
        <v>16221943.299459156</v>
      </c>
    </row>
    <row r="84" spans="2:10">
      <c r="D84" s="2"/>
      <c r="E84" s="2"/>
      <c r="F84" s="28"/>
    </row>
    <row r="85" spans="2:10">
      <c r="D85" s="2"/>
      <c r="E85" s="2"/>
      <c r="F85" s="28"/>
    </row>
    <row r="89" spans="2:10" ht="18.5">
      <c r="C89" s="37" t="s">
        <v>11</v>
      </c>
      <c r="D89" t="s">
        <v>611</v>
      </c>
      <c r="G89" s="28"/>
    </row>
    <row r="90" spans="2:10" ht="18.5">
      <c r="C90" s="37" t="s">
        <v>13</v>
      </c>
      <c r="D90" t="s">
        <v>612</v>
      </c>
      <c r="G90" s="28"/>
    </row>
    <row r="91" spans="2:10">
      <c r="G91" s="28"/>
    </row>
    <row r="92" spans="2:10">
      <c r="B92" s="29" t="s">
        <v>180</v>
      </c>
      <c r="C92" s="29" t="s">
        <v>15</v>
      </c>
      <c r="D92" s="30" t="s">
        <v>16</v>
      </c>
      <c r="E92" s="30" t="s">
        <v>17</v>
      </c>
      <c r="F92" s="31" t="s">
        <v>613</v>
      </c>
      <c r="G92" s="32" t="s">
        <v>181</v>
      </c>
      <c r="H92" s="32" t="s">
        <v>20</v>
      </c>
      <c r="I92" s="32" t="s">
        <v>182</v>
      </c>
      <c r="J92" s="29" t="s">
        <v>557</v>
      </c>
    </row>
    <row r="93" spans="2:10">
      <c r="B93" s="13" t="s">
        <v>25</v>
      </c>
      <c r="C93" s="13" t="s">
        <v>503</v>
      </c>
      <c r="D93" s="13" t="s">
        <v>288</v>
      </c>
      <c r="E93" s="11">
        <v>1</v>
      </c>
      <c r="F93" s="13" t="s">
        <v>25</v>
      </c>
      <c r="G93" s="33">
        <v>21744.724062000001</v>
      </c>
      <c r="H93" s="13" t="s">
        <v>109</v>
      </c>
      <c r="I93" s="13">
        <v>250</v>
      </c>
      <c r="J93" s="13" t="s">
        <v>58</v>
      </c>
    </row>
    <row r="94" spans="2:10">
      <c r="B94" s="314" t="s">
        <v>25</v>
      </c>
      <c r="C94" s="314" t="s">
        <v>292</v>
      </c>
      <c r="D94" s="314" t="s">
        <v>93</v>
      </c>
      <c r="E94" s="310">
        <v>1</v>
      </c>
      <c r="F94" s="314" t="s">
        <v>25</v>
      </c>
      <c r="G94" s="324">
        <v>7753.4934320000002</v>
      </c>
      <c r="H94" s="13" t="s">
        <v>107</v>
      </c>
      <c r="I94" s="13">
        <v>3</v>
      </c>
      <c r="J94" s="13" t="s">
        <v>614</v>
      </c>
    </row>
    <row r="95" spans="2:10">
      <c r="B95" s="314"/>
      <c r="C95" s="314"/>
      <c r="D95" s="314"/>
      <c r="E95" s="310"/>
      <c r="F95" s="314"/>
      <c r="G95" s="324"/>
      <c r="H95" s="13" t="s">
        <v>86</v>
      </c>
      <c r="I95" s="13">
        <v>3000</v>
      </c>
      <c r="J95" s="13" t="s">
        <v>69</v>
      </c>
    </row>
    <row r="96" spans="2:10">
      <c r="B96" s="13" t="s">
        <v>25</v>
      </c>
      <c r="C96" s="13" t="s">
        <v>99</v>
      </c>
      <c r="D96" s="13" t="s">
        <v>288</v>
      </c>
      <c r="E96" s="11">
        <v>1</v>
      </c>
      <c r="F96" s="9" t="s">
        <v>25</v>
      </c>
      <c r="G96" s="33">
        <v>2488.772078</v>
      </c>
      <c r="H96" s="13" t="s">
        <v>615</v>
      </c>
      <c r="I96" s="13" t="s">
        <v>105</v>
      </c>
      <c r="J96" s="13"/>
    </row>
    <row r="97" spans="2:10">
      <c r="B97" s="13" t="s">
        <v>25</v>
      </c>
      <c r="C97" s="13" t="s">
        <v>287</v>
      </c>
      <c r="D97" s="13" t="s">
        <v>288</v>
      </c>
      <c r="E97" s="11">
        <v>1</v>
      </c>
      <c r="F97" s="9" t="s">
        <v>25</v>
      </c>
      <c r="G97" s="33">
        <v>13577.87533462224</v>
      </c>
      <c r="H97" s="13" t="s">
        <v>289</v>
      </c>
      <c r="I97" s="13">
        <v>150</v>
      </c>
      <c r="J97" s="13" t="s">
        <v>58</v>
      </c>
    </row>
    <row r="98" spans="2:10">
      <c r="B98" s="13" t="s">
        <v>25</v>
      </c>
      <c r="C98" s="13" t="s">
        <v>567</v>
      </c>
      <c r="D98" s="13" t="s">
        <v>124</v>
      </c>
      <c r="E98" s="11">
        <v>1</v>
      </c>
      <c r="F98" s="9" t="s">
        <v>25</v>
      </c>
      <c r="G98" s="33">
        <v>57122.759999999995</v>
      </c>
      <c r="H98" s="13" t="s">
        <v>26</v>
      </c>
      <c r="I98" s="13">
        <v>18.399999999999999</v>
      </c>
      <c r="J98" s="13" t="s">
        <v>27</v>
      </c>
    </row>
    <row r="99" spans="2:10">
      <c r="B99" s="13" t="s">
        <v>25</v>
      </c>
      <c r="C99" s="13" t="s">
        <v>98</v>
      </c>
      <c r="D99" s="13" t="s">
        <v>93</v>
      </c>
      <c r="E99" s="11">
        <v>1</v>
      </c>
      <c r="F99" s="9" t="s">
        <v>25</v>
      </c>
      <c r="G99" s="33">
        <v>23416.894014135349</v>
      </c>
      <c r="H99" s="13" t="s">
        <v>109</v>
      </c>
      <c r="I99" s="13">
        <v>100</v>
      </c>
      <c r="J99" s="13" t="s">
        <v>58</v>
      </c>
    </row>
    <row r="100" spans="2:10">
      <c r="B100" s="13" t="s">
        <v>25</v>
      </c>
      <c r="C100" s="13" t="s">
        <v>143</v>
      </c>
      <c r="D100" s="13" t="s">
        <v>124</v>
      </c>
      <c r="E100" s="11">
        <v>1</v>
      </c>
      <c r="F100" s="9" t="s">
        <v>25</v>
      </c>
      <c r="G100" s="33">
        <v>15900</v>
      </c>
      <c r="H100" s="13" t="s">
        <v>385</v>
      </c>
      <c r="I100" s="13">
        <v>0.53</v>
      </c>
      <c r="J100" s="13" t="s">
        <v>65</v>
      </c>
    </row>
    <row r="101" spans="2:10">
      <c r="B101" s="13" t="s">
        <v>25</v>
      </c>
      <c r="C101" s="13" t="s">
        <v>132</v>
      </c>
      <c r="D101" s="13" t="s">
        <v>124</v>
      </c>
      <c r="E101" s="11">
        <v>1</v>
      </c>
      <c r="F101" s="9" t="s">
        <v>25</v>
      </c>
      <c r="G101" s="33">
        <v>48849.325176218023</v>
      </c>
      <c r="H101" s="13" t="s">
        <v>109</v>
      </c>
      <c r="I101" s="13">
        <v>1300</v>
      </c>
      <c r="J101" s="13" t="s">
        <v>58</v>
      </c>
    </row>
    <row r="102" spans="2:10">
      <c r="B102" s="13" t="s">
        <v>25</v>
      </c>
      <c r="C102" s="13" t="s">
        <v>135</v>
      </c>
      <c r="D102" s="13" t="s">
        <v>124</v>
      </c>
      <c r="E102" s="11">
        <v>1</v>
      </c>
      <c r="F102" s="9" t="s">
        <v>25</v>
      </c>
      <c r="G102" s="33">
        <v>177142.981298</v>
      </c>
      <c r="H102" s="13" t="s">
        <v>79</v>
      </c>
      <c r="I102" s="13">
        <v>210</v>
      </c>
      <c r="J102" s="13" t="s">
        <v>80</v>
      </c>
    </row>
    <row r="103" spans="2:10">
      <c r="B103" s="13" t="s">
        <v>25</v>
      </c>
      <c r="C103" s="13" t="s">
        <v>131</v>
      </c>
      <c r="D103" s="13" t="s">
        <v>124</v>
      </c>
      <c r="E103" s="11">
        <v>1</v>
      </c>
      <c r="F103" s="9" t="s">
        <v>25</v>
      </c>
      <c r="G103" s="33">
        <v>22954.121024828939</v>
      </c>
      <c r="H103" s="13" t="s">
        <v>109</v>
      </c>
      <c r="I103" s="13">
        <v>140</v>
      </c>
      <c r="J103" s="13" t="s">
        <v>58</v>
      </c>
    </row>
    <row r="104" spans="2:10">
      <c r="B104" s="13" t="s">
        <v>25</v>
      </c>
      <c r="C104" s="13" t="s">
        <v>558</v>
      </c>
      <c r="D104" s="13" t="s">
        <v>559</v>
      </c>
      <c r="E104" s="11">
        <v>1</v>
      </c>
      <c r="F104" s="9" t="s">
        <v>25</v>
      </c>
      <c r="G104" s="33">
        <v>2919608.4839380803</v>
      </c>
      <c r="H104" s="13" t="s">
        <v>42</v>
      </c>
      <c r="I104" s="13">
        <v>21.16</v>
      </c>
      <c r="J104" s="13" t="s">
        <v>616</v>
      </c>
    </row>
    <row r="105" spans="2:10">
      <c r="B105" s="314" t="s">
        <v>25</v>
      </c>
      <c r="C105" s="314" t="s">
        <v>84</v>
      </c>
      <c r="D105" s="314" t="s">
        <v>570</v>
      </c>
      <c r="E105" s="310">
        <v>1</v>
      </c>
      <c r="F105" s="282" t="s">
        <v>25</v>
      </c>
      <c r="G105" s="324">
        <v>517245.05000000005</v>
      </c>
      <c r="H105" s="13" t="s">
        <v>79</v>
      </c>
      <c r="I105" s="13">
        <v>350</v>
      </c>
      <c r="J105" s="13" t="s">
        <v>80</v>
      </c>
    </row>
    <row r="106" spans="2:10">
      <c r="B106" s="314"/>
      <c r="C106" s="314"/>
      <c r="D106" s="314"/>
      <c r="E106" s="310"/>
      <c r="F106" s="282"/>
      <c r="G106" s="324"/>
      <c r="H106" s="13" t="s">
        <v>68</v>
      </c>
      <c r="I106" s="13">
        <v>350</v>
      </c>
      <c r="J106" s="13" t="s">
        <v>69</v>
      </c>
    </row>
    <row r="107" spans="2:10">
      <c r="B107" s="13" t="s">
        <v>25</v>
      </c>
      <c r="C107" s="13" t="s">
        <v>290</v>
      </c>
      <c r="D107" s="13" t="s">
        <v>93</v>
      </c>
      <c r="E107" s="11">
        <v>1</v>
      </c>
      <c r="F107" s="9" t="s">
        <v>25</v>
      </c>
      <c r="G107" s="33">
        <v>14392.81474100346</v>
      </c>
      <c r="H107" s="13" t="s">
        <v>617</v>
      </c>
      <c r="I107" s="13">
        <v>2</v>
      </c>
      <c r="J107" s="13" t="s">
        <v>65</v>
      </c>
    </row>
    <row r="108" spans="2:10">
      <c r="B108" s="13" t="s">
        <v>25</v>
      </c>
      <c r="C108" s="13" t="s">
        <v>599</v>
      </c>
      <c r="D108" s="13" t="s">
        <v>288</v>
      </c>
      <c r="E108" s="11">
        <v>1</v>
      </c>
      <c r="F108" s="9" t="s">
        <v>25</v>
      </c>
      <c r="G108" s="33">
        <v>16303.912174636036</v>
      </c>
      <c r="H108" s="13" t="s">
        <v>289</v>
      </c>
      <c r="I108" s="13">
        <v>250</v>
      </c>
      <c r="J108" s="13" t="s">
        <v>58</v>
      </c>
    </row>
    <row r="109" spans="2:10">
      <c r="B109" s="13" t="s">
        <v>25</v>
      </c>
      <c r="C109" s="13" t="s">
        <v>575</v>
      </c>
      <c r="D109" s="13" t="s">
        <v>93</v>
      </c>
      <c r="E109" s="11">
        <v>1</v>
      </c>
      <c r="F109" s="9" t="s">
        <v>25</v>
      </c>
      <c r="G109" s="33">
        <v>275411.402489</v>
      </c>
      <c r="H109" s="13" t="s">
        <v>417</v>
      </c>
      <c r="I109" s="13">
        <v>180</v>
      </c>
      <c r="J109" s="13" t="s">
        <v>38</v>
      </c>
    </row>
    <row r="110" spans="2:10">
      <c r="B110" s="13" t="s">
        <v>25</v>
      </c>
      <c r="C110" s="13" t="s">
        <v>618</v>
      </c>
      <c r="D110" s="13" t="s">
        <v>570</v>
      </c>
      <c r="E110" s="11">
        <v>1</v>
      </c>
      <c r="F110" s="9" t="s">
        <v>25</v>
      </c>
      <c r="G110" s="33">
        <v>215428.43738350508</v>
      </c>
      <c r="H110" s="13" t="s">
        <v>417</v>
      </c>
      <c r="I110" s="13">
        <v>160</v>
      </c>
      <c r="J110" s="13" t="s">
        <v>38</v>
      </c>
    </row>
    <row r="111" spans="2:10">
      <c r="B111" s="13" t="s">
        <v>25</v>
      </c>
      <c r="C111" s="13" t="s">
        <v>588</v>
      </c>
      <c r="D111" s="13" t="s">
        <v>93</v>
      </c>
      <c r="E111" s="11">
        <v>1</v>
      </c>
      <c r="F111" s="9" t="s">
        <v>25</v>
      </c>
      <c r="G111" s="33">
        <v>20673.636255814352</v>
      </c>
      <c r="H111" s="13" t="s">
        <v>91</v>
      </c>
      <c r="I111" s="13">
        <v>373</v>
      </c>
      <c r="J111" s="13" t="s">
        <v>38</v>
      </c>
    </row>
    <row r="112" spans="2:10">
      <c r="B112" s="13" t="s">
        <v>25</v>
      </c>
      <c r="C112" s="13" t="s">
        <v>619</v>
      </c>
      <c r="D112" s="13" t="s">
        <v>93</v>
      </c>
      <c r="E112" s="11">
        <v>1</v>
      </c>
      <c r="F112" s="9" t="s">
        <v>25</v>
      </c>
      <c r="G112" s="33">
        <v>2537.430186</v>
      </c>
      <c r="H112" s="13" t="s">
        <v>68</v>
      </c>
      <c r="I112" s="13">
        <v>350</v>
      </c>
      <c r="J112" s="13" t="s">
        <v>69</v>
      </c>
    </row>
    <row r="113" spans="2:10">
      <c r="B113" s="13" t="s">
        <v>25</v>
      </c>
      <c r="C113" s="13" t="s">
        <v>274</v>
      </c>
      <c r="D113" s="13" t="s">
        <v>570</v>
      </c>
      <c r="E113" s="11">
        <v>1</v>
      </c>
      <c r="F113" s="9" t="s">
        <v>25</v>
      </c>
      <c r="G113" s="33">
        <v>3548.0685020000001</v>
      </c>
      <c r="H113" s="13" t="s">
        <v>68</v>
      </c>
      <c r="I113" s="13">
        <v>350</v>
      </c>
      <c r="J113" s="13" t="s">
        <v>69</v>
      </c>
    </row>
    <row r="114" spans="2:10">
      <c r="B114" s="314" t="s">
        <v>25</v>
      </c>
      <c r="C114" s="314" t="s">
        <v>595</v>
      </c>
      <c r="D114" s="314" t="s">
        <v>570</v>
      </c>
      <c r="E114" s="310">
        <v>1</v>
      </c>
      <c r="F114" s="294" t="s">
        <v>25</v>
      </c>
      <c r="G114" s="324">
        <v>517245.05000000005</v>
      </c>
      <c r="H114" s="13" t="s">
        <v>79</v>
      </c>
      <c r="I114" s="13">
        <v>350</v>
      </c>
      <c r="J114" s="13" t="s">
        <v>80</v>
      </c>
    </row>
    <row r="115" spans="2:10">
      <c r="B115" s="314"/>
      <c r="C115" s="314"/>
      <c r="D115" s="314"/>
      <c r="E115" s="310"/>
      <c r="F115" s="295"/>
      <c r="G115" s="324"/>
      <c r="H115" s="13" t="s">
        <v>68</v>
      </c>
      <c r="I115" s="13">
        <v>350</v>
      </c>
      <c r="J115" s="13" t="s">
        <v>69</v>
      </c>
    </row>
    <row r="116" spans="2:10">
      <c r="B116" s="13" t="s">
        <v>25</v>
      </c>
      <c r="C116" s="13" t="s">
        <v>587</v>
      </c>
      <c r="D116" s="13" t="s">
        <v>93</v>
      </c>
      <c r="E116" s="11">
        <v>1</v>
      </c>
      <c r="F116" s="9" t="s">
        <v>25</v>
      </c>
      <c r="G116" s="33">
        <v>474483.32043229532</v>
      </c>
      <c r="H116" s="13" t="s">
        <v>109</v>
      </c>
      <c r="I116" s="13">
        <v>250</v>
      </c>
      <c r="J116" s="13" t="s">
        <v>58</v>
      </c>
    </row>
    <row r="117" spans="2:10">
      <c r="B117" s="13" t="s">
        <v>25</v>
      </c>
      <c r="C117" s="13" t="s">
        <v>620</v>
      </c>
      <c r="D117" s="13" t="s">
        <v>93</v>
      </c>
      <c r="E117" s="11">
        <v>1</v>
      </c>
      <c r="F117" s="9" t="s">
        <v>25</v>
      </c>
      <c r="G117" s="33">
        <v>14392.81474100346</v>
      </c>
      <c r="H117" s="13" t="s">
        <v>617</v>
      </c>
      <c r="I117" s="13">
        <v>2</v>
      </c>
      <c r="J117" s="13" t="s">
        <v>65</v>
      </c>
    </row>
    <row r="118" spans="2:10">
      <c r="B118" s="13" t="s">
        <v>25</v>
      </c>
      <c r="C118" s="13" t="s">
        <v>621</v>
      </c>
      <c r="D118" s="13" t="s">
        <v>602</v>
      </c>
      <c r="E118" s="11">
        <v>1</v>
      </c>
      <c r="F118" s="9" t="s">
        <v>25</v>
      </c>
      <c r="G118" s="33">
        <v>496752.74</v>
      </c>
      <c r="H118" s="13" t="s">
        <v>26</v>
      </c>
      <c r="I118" s="13">
        <v>80</v>
      </c>
      <c r="J118" s="13" t="s">
        <v>27</v>
      </c>
    </row>
    <row r="119" spans="2:10">
      <c r="B119" s="13" t="s">
        <v>25</v>
      </c>
      <c r="C119" s="13" t="s">
        <v>127</v>
      </c>
      <c r="D119" s="13" t="s">
        <v>124</v>
      </c>
      <c r="E119" s="11">
        <v>1</v>
      </c>
      <c r="F119" s="9" t="s">
        <v>25</v>
      </c>
      <c r="G119" s="33">
        <v>161925.533303</v>
      </c>
      <c r="H119" s="13" t="s">
        <v>109</v>
      </c>
      <c r="I119" s="13">
        <v>27</v>
      </c>
      <c r="J119" s="13" t="s">
        <v>58</v>
      </c>
    </row>
    <row r="120" spans="2:10">
      <c r="B120" s="13" t="s">
        <v>25</v>
      </c>
      <c r="C120" s="13" t="s">
        <v>601</v>
      </c>
      <c r="D120" s="13" t="s">
        <v>602</v>
      </c>
      <c r="E120" s="11">
        <v>1</v>
      </c>
      <c r="F120" s="9" t="s">
        <v>25</v>
      </c>
      <c r="G120" s="33">
        <v>220391.27</v>
      </c>
      <c r="H120" s="13" t="s">
        <v>26</v>
      </c>
      <c r="I120" s="13">
        <v>3</v>
      </c>
      <c r="J120" s="13" t="s">
        <v>27</v>
      </c>
    </row>
    <row r="121" spans="2:10">
      <c r="B121" s="314" t="s">
        <v>25</v>
      </c>
      <c r="C121" s="314" t="s">
        <v>188</v>
      </c>
      <c r="D121" s="314" t="s">
        <v>570</v>
      </c>
      <c r="E121" s="310">
        <v>2</v>
      </c>
      <c r="F121" s="282" t="s">
        <v>25</v>
      </c>
      <c r="G121" s="324">
        <v>1755757.9200000002</v>
      </c>
      <c r="H121" s="13" t="s">
        <v>79</v>
      </c>
      <c r="I121" s="13">
        <v>420</v>
      </c>
      <c r="J121" s="13" t="s">
        <v>80</v>
      </c>
    </row>
    <row r="122" spans="2:10">
      <c r="B122" s="314"/>
      <c r="C122" s="314"/>
      <c r="D122" s="314"/>
      <c r="E122" s="310"/>
      <c r="F122" s="282"/>
      <c r="G122" s="324"/>
      <c r="H122" s="13" t="s">
        <v>68</v>
      </c>
      <c r="I122" s="13">
        <v>500</v>
      </c>
      <c r="J122" s="13" t="s">
        <v>69</v>
      </c>
    </row>
    <row r="123" spans="2:10">
      <c r="G123" s="28"/>
    </row>
    <row r="124" spans="2:10" ht="15" thickBot="1">
      <c r="C124" s="15" t="s">
        <v>164</v>
      </c>
      <c r="G124" s="34">
        <f>SUM(G89:G122)</f>
        <v>8017048.8305661408</v>
      </c>
      <c r="H124" s="3"/>
    </row>
    <row r="125" spans="2:10">
      <c r="G125" s="35"/>
      <c r="H125" s="3"/>
      <c r="I125" s="34"/>
    </row>
    <row r="126" spans="2:10">
      <c r="C126" t="s">
        <v>166</v>
      </c>
      <c r="G126" s="34">
        <v>460980.31</v>
      </c>
      <c r="H126" s="3"/>
      <c r="I126" s="34"/>
    </row>
    <row r="127" spans="2:10">
      <c r="C127" s="1"/>
      <c r="G127" s="35"/>
      <c r="H127" s="3"/>
      <c r="I127" s="34"/>
    </row>
    <row r="128" spans="2:10">
      <c r="C128" t="s">
        <v>167</v>
      </c>
      <c r="G128" s="28"/>
      <c r="H128" s="3"/>
      <c r="I128" s="34"/>
    </row>
    <row r="129" spans="3:9">
      <c r="C129" t="s">
        <v>169</v>
      </c>
      <c r="G129" s="28">
        <v>1134176.52</v>
      </c>
      <c r="H129" s="3"/>
      <c r="I129" s="19"/>
    </row>
    <row r="130" spans="3:9">
      <c r="C130" t="s">
        <v>170</v>
      </c>
      <c r="G130" s="28">
        <v>113973.46</v>
      </c>
      <c r="H130" s="3"/>
      <c r="I130" s="19"/>
    </row>
    <row r="131" spans="3:9">
      <c r="C131" t="s">
        <v>171</v>
      </c>
      <c r="G131" s="28">
        <v>178038.61</v>
      </c>
      <c r="H131" s="3"/>
      <c r="I131" s="19"/>
    </row>
    <row r="132" spans="3:9">
      <c r="C132" s="3"/>
      <c r="G132" s="28"/>
      <c r="H132" s="3"/>
      <c r="I132" s="19"/>
    </row>
    <row r="133" spans="3:9">
      <c r="C133" s="3"/>
      <c r="G133" s="28"/>
      <c r="H133" s="3"/>
      <c r="I133" s="19"/>
    </row>
    <row r="134" spans="3:9">
      <c r="C134" s="1" t="s">
        <v>622</v>
      </c>
      <c r="G134" s="28">
        <f>SUM(G129:G131)</f>
        <v>1426188.5899999999</v>
      </c>
      <c r="H134" s="19"/>
      <c r="I134" s="34"/>
    </row>
    <row r="135" spans="3:9">
      <c r="C135" s="1"/>
      <c r="G135" s="28"/>
      <c r="H135" s="19"/>
      <c r="I135" s="34"/>
    </row>
    <row r="136" spans="3:9">
      <c r="C136" t="s">
        <v>174</v>
      </c>
      <c r="G136" s="28">
        <v>3917230.82</v>
      </c>
      <c r="H136" s="3"/>
      <c r="I136" s="34"/>
    </row>
    <row r="137" spans="3:9">
      <c r="C137" s="3"/>
      <c r="G137" s="28"/>
      <c r="H137" s="3"/>
      <c r="I137" s="34"/>
    </row>
    <row r="138" spans="3:9">
      <c r="C138" s="1" t="s">
        <v>175</v>
      </c>
      <c r="G138" s="35">
        <f>G136+G134+G126+G124</f>
        <v>13821448.550566141</v>
      </c>
      <c r="H138" s="3"/>
      <c r="I138" s="41"/>
    </row>
    <row r="139" spans="3:9">
      <c r="D139" s="3"/>
      <c r="E139" s="3"/>
      <c r="F139" s="3"/>
      <c r="G139" s="28"/>
      <c r="H139" s="3"/>
      <c r="I139" s="34"/>
    </row>
    <row r="140" spans="3:9">
      <c r="G140" s="28"/>
      <c r="H140" s="42"/>
      <c r="I140" s="42"/>
    </row>
  </sheetData>
  <mergeCells count="84">
    <mergeCell ref="G121:G122"/>
    <mergeCell ref="B114:B115"/>
    <mergeCell ref="C114:C115"/>
    <mergeCell ref="D114:D115"/>
    <mergeCell ref="E114:E115"/>
    <mergeCell ref="F114:F115"/>
    <mergeCell ref="G114:G115"/>
    <mergeCell ref="B121:B122"/>
    <mergeCell ref="C121:C122"/>
    <mergeCell ref="D121:D122"/>
    <mergeCell ref="E121:E122"/>
    <mergeCell ref="F121:F122"/>
    <mergeCell ref="G105:G106"/>
    <mergeCell ref="B94:B95"/>
    <mergeCell ref="C94:C95"/>
    <mergeCell ref="D94:D95"/>
    <mergeCell ref="E94:E95"/>
    <mergeCell ref="F94:F95"/>
    <mergeCell ref="G94:G95"/>
    <mergeCell ref="B105:B106"/>
    <mergeCell ref="C105:C106"/>
    <mergeCell ref="D105:D106"/>
    <mergeCell ref="E105:E106"/>
    <mergeCell ref="F105:F106"/>
    <mergeCell ref="B52:B53"/>
    <mergeCell ref="C52:C53"/>
    <mergeCell ref="D52:D53"/>
    <mergeCell ref="E52:E53"/>
    <mergeCell ref="F52:F53"/>
    <mergeCell ref="B57:B58"/>
    <mergeCell ref="C57:C58"/>
    <mergeCell ref="D57:D58"/>
    <mergeCell ref="E57:E58"/>
    <mergeCell ref="F57:F58"/>
    <mergeCell ref="B45:B46"/>
    <mergeCell ref="C45:C46"/>
    <mergeCell ref="D45:D46"/>
    <mergeCell ref="E45:E46"/>
    <mergeCell ref="F45:F46"/>
    <mergeCell ref="B47:B51"/>
    <mergeCell ref="C47:C51"/>
    <mergeCell ref="D47:D51"/>
    <mergeCell ref="E47:E51"/>
    <mergeCell ref="F47:F51"/>
    <mergeCell ref="B41:B42"/>
    <mergeCell ref="C41:C42"/>
    <mergeCell ref="D41:D42"/>
    <mergeCell ref="E41:E42"/>
    <mergeCell ref="F41:F42"/>
    <mergeCell ref="B43:B44"/>
    <mergeCell ref="C43:C44"/>
    <mergeCell ref="D43:D44"/>
    <mergeCell ref="E43:E44"/>
    <mergeCell ref="F43:F44"/>
    <mergeCell ref="B37:B38"/>
    <mergeCell ref="C37:C38"/>
    <mergeCell ref="D37:D38"/>
    <mergeCell ref="E37:E38"/>
    <mergeCell ref="F37:F38"/>
    <mergeCell ref="B39:B40"/>
    <mergeCell ref="C39:C40"/>
    <mergeCell ref="D39:D40"/>
    <mergeCell ref="E39:E40"/>
    <mergeCell ref="F39:F40"/>
    <mergeCell ref="B25:B29"/>
    <mergeCell ref="C25:C29"/>
    <mergeCell ref="D25:D29"/>
    <mergeCell ref="E25:E29"/>
    <mergeCell ref="F25:F29"/>
    <mergeCell ref="B34:B35"/>
    <mergeCell ref="C34:C35"/>
    <mergeCell ref="D34:D35"/>
    <mergeCell ref="E34:E35"/>
    <mergeCell ref="F34:F35"/>
    <mergeCell ref="B9:B10"/>
    <mergeCell ref="C9:C10"/>
    <mergeCell ref="D9:D10"/>
    <mergeCell ref="E9:E10"/>
    <mergeCell ref="F9:F10"/>
    <mergeCell ref="B18:B19"/>
    <mergeCell ref="C18:C19"/>
    <mergeCell ref="D18:D19"/>
    <mergeCell ref="E18:E19"/>
    <mergeCell ref="F18:F19"/>
  </mergeCells>
  <conditionalFormatting sqref="C2:E2">
    <cfRule type="expression" dxfId="37" priority="1">
      <formula>IF(MOD(ROW(),2)=0, TRUE, FALSE)</formula>
    </cfRule>
    <cfRule type="expression" dxfId="36" priority="2">
      <formula>IF(MOD(ROW(),2)=1, TRUE, FALSE)</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91B0C-E055-4154-A25A-03A95ED18FA2}">
  <dimension ref="B1:L363"/>
  <sheetViews>
    <sheetView topLeftCell="A275" workbookViewId="0">
      <selection activeCell="J15" sqref="J15"/>
    </sheetView>
  </sheetViews>
  <sheetFormatPr defaultRowHeight="14.5"/>
  <cols>
    <col min="2" max="2" width="36.7265625" customWidth="1"/>
    <col min="3" max="3" width="47.81640625" customWidth="1"/>
    <col min="5" max="5" width="19.54296875" customWidth="1"/>
    <col min="6" max="6" width="15.81640625" bestFit="1" customWidth="1"/>
    <col min="7" max="7" width="36.26953125" bestFit="1" customWidth="1"/>
    <col min="8" max="8" width="10.81640625" customWidth="1"/>
    <col min="9" max="9" width="14.54296875" bestFit="1" customWidth="1"/>
    <col min="10" max="10" width="11.7265625" bestFit="1" customWidth="1"/>
    <col min="11" max="11" width="18.453125" bestFit="1" customWidth="1"/>
  </cols>
  <sheetData>
    <row r="1" spans="2:9">
      <c r="G1" t="s">
        <v>10</v>
      </c>
    </row>
    <row r="2" spans="2:9" ht="18.5">
      <c r="B2" s="26" t="s">
        <v>11</v>
      </c>
      <c r="C2" s="50" t="s">
        <v>623</v>
      </c>
      <c r="F2" s="28"/>
    </row>
    <row r="3" spans="2:9" ht="18.5">
      <c r="B3" s="26" t="s">
        <v>13</v>
      </c>
      <c r="C3" t="s">
        <v>624</v>
      </c>
      <c r="F3" s="28"/>
    </row>
    <row r="4" spans="2:9">
      <c r="F4" s="28"/>
    </row>
    <row r="5" spans="2:9">
      <c r="B5" s="29" t="s">
        <v>15</v>
      </c>
      <c r="C5" s="29" t="s">
        <v>16</v>
      </c>
      <c r="D5" s="30" t="s">
        <v>17</v>
      </c>
      <c r="E5" s="30" t="s">
        <v>180</v>
      </c>
      <c r="F5" s="31" t="s">
        <v>181</v>
      </c>
      <c r="G5" s="32" t="s">
        <v>20</v>
      </c>
      <c r="H5" s="32" t="s">
        <v>182</v>
      </c>
      <c r="I5" s="32" t="s">
        <v>557</v>
      </c>
    </row>
    <row r="6" spans="2:9">
      <c r="B6" s="13" t="s">
        <v>625</v>
      </c>
      <c r="C6" s="13" t="s">
        <v>559</v>
      </c>
      <c r="D6" s="13">
        <v>1</v>
      </c>
      <c r="E6" s="13" t="s">
        <v>25</v>
      </c>
      <c r="F6" s="33">
        <v>2618039.2297251751</v>
      </c>
      <c r="G6" s="51" t="s">
        <v>626</v>
      </c>
      <c r="H6" s="13">
        <v>200</v>
      </c>
      <c r="I6" s="13" t="s">
        <v>38</v>
      </c>
    </row>
    <row r="7" spans="2:9">
      <c r="B7" s="13" t="s">
        <v>627</v>
      </c>
      <c r="C7" s="13" t="s">
        <v>589</v>
      </c>
      <c r="D7" s="13">
        <v>2</v>
      </c>
      <c r="E7" s="13" t="s">
        <v>25</v>
      </c>
      <c r="F7" s="33">
        <v>290904.62288906821</v>
      </c>
      <c r="G7" s="51" t="s">
        <v>626</v>
      </c>
      <c r="H7" s="13">
        <v>90</v>
      </c>
      <c r="I7" s="13" t="s">
        <v>38</v>
      </c>
    </row>
    <row r="8" spans="2:9">
      <c r="B8" s="13" t="s">
        <v>628</v>
      </c>
      <c r="C8" s="13" t="s">
        <v>566</v>
      </c>
      <c r="D8" s="13">
        <v>1</v>
      </c>
      <c r="E8" s="13" t="s">
        <v>25</v>
      </c>
      <c r="F8" s="33">
        <v>79393.424958284784</v>
      </c>
      <c r="G8" s="51" t="s">
        <v>629</v>
      </c>
      <c r="H8" s="13">
        <v>2.42</v>
      </c>
      <c r="I8" s="13" t="s">
        <v>630</v>
      </c>
    </row>
    <row r="9" spans="2:9">
      <c r="B9" s="13" t="s">
        <v>631</v>
      </c>
      <c r="C9" s="13" t="s">
        <v>124</v>
      </c>
      <c r="D9" s="13">
        <v>1</v>
      </c>
      <c r="E9" s="13" t="s">
        <v>25</v>
      </c>
      <c r="F9" s="33">
        <v>74263.425114999991</v>
      </c>
      <c r="G9" s="51" t="s">
        <v>109</v>
      </c>
      <c r="H9" s="13">
        <v>21</v>
      </c>
      <c r="I9" s="13" t="s">
        <v>58</v>
      </c>
    </row>
    <row r="10" spans="2:9">
      <c r="B10" s="13" t="s">
        <v>632</v>
      </c>
      <c r="C10" s="13" t="s">
        <v>566</v>
      </c>
      <c r="D10" s="13">
        <v>1</v>
      </c>
      <c r="E10" s="13" t="s">
        <v>25</v>
      </c>
      <c r="F10" s="33">
        <v>9283.85</v>
      </c>
      <c r="G10" s="51" t="s">
        <v>629</v>
      </c>
      <c r="H10" s="13">
        <v>2420</v>
      </c>
      <c r="I10" s="13" t="s">
        <v>43</v>
      </c>
    </row>
    <row r="11" spans="2:9">
      <c r="B11" s="13" t="s">
        <v>633</v>
      </c>
      <c r="C11" s="13" t="s">
        <v>566</v>
      </c>
      <c r="D11" s="13">
        <v>1</v>
      </c>
      <c r="E11" s="13" t="s">
        <v>25</v>
      </c>
      <c r="F11" s="33">
        <v>457432.21606168349</v>
      </c>
      <c r="G11" s="51" t="s">
        <v>629</v>
      </c>
      <c r="H11" s="13">
        <v>2420</v>
      </c>
      <c r="I11" s="13" t="s">
        <v>43</v>
      </c>
    </row>
    <row r="12" spans="2:9">
      <c r="B12" s="13" t="s">
        <v>634</v>
      </c>
      <c r="C12" s="13" t="s">
        <v>124</v>
      </c>
      <c r="D12" s="13">
        <v>1</v>
      </c>
      <c r="E12" s="13" t="s">
        <v>25</v>
      </c>
      <c r="F12" s="33">
        <v>138932.332624</v>
      </c>
      <c r="G12" s="51" t="s">
        <v>109</v>
      </c>
      <c r="H12" s="13">
        <v>40</v>
      </c>
      <c r="I12" s="13" t="s">
        <v>58</v>
      </c>
    </row>
    <row r="13" spans="2:9">
      <c r="B13" s="13" t="s">
        <v>635</v>
      </c>
      <c r="C13" s="13" t="s">
        <v>124</v>
      </c>
      <c r="D13" s="13">
        <v>1</v>
      </c>
      <c r="E13" s="13" t="s">
        <v>25</v>
      </c>
      <c r="F13" s="33">
        <v>117182.03897800001</v>
      </c>
      <c r="G13" s="51" t="s">
        <v>571</v>
      </c>
      <c r="H13" s="13">
        <v>130</v>
      </c>
      <c r="I13" s="13" t="s">
        <v>80</v>
      </c>
    </row>
    <row r="14" spans="2:9">
      <c r="B14" s="294" t="s">
        <v>280</v>
      </c>
      <c r="C14" s="294" t="s">
        <v>348</v>
      </c>
      <c r="D14" s="292">
        <v>1</v>
      </c>
      <c r="E14" s="294" t="s">
        <v>25</v>
      </c>
      <c r="F14" s="327">
        <v>481452.5</v>
      </c>
      <c r="G14" s="51" t="s">
        <v>576</v>
      </c>
      <c r="H14" s="13">
        <v>250</v>
      </c>
      <c r="I14" s="13" t="s">
        <v>69</v>
      </c>
    </row>
    <row r="15" spans="2:9">
      <c r="B15" s="325"/>
      <c r="C15" s="325"/>
      <c r="D15" s="326"/>
      <c r="E15" s="325"/>
      <c r="F15" s="328"/>
      <c r="G15" s="51" t="s">
        <v>281</v>
      </c>
      <c r="H15" s="13">
        <v>500</v>
      </c>
      <c r="I15" s="13" t="s">
        <v>80</v>
      </c>
    </row>
    <row r="16" spans="2:9">
      <c r="B16" s="295"/>
      <c r="C16" s="295"/>
      <c r="D16" s="293"/>
      <c r="E16" s="295"/>
      <c r="F16" s="329"/>
      <c r="G16" s="51" t="s">
        <v>413</v>
      </c>
      <c r="H16" s="13">
        <v>2000</v>
      </c>
      <c r="I16" s="13" t="s">
        <v>69</v>
      </c>
    </row>
    <row r="17" spans="2:9">
      <c r="B17" s="294" t="s">
        <v>84</v>
      </c>
      <c r="C17" s="294" t="s">
        <v>636</v>
      </c>
      <c r="D17" s="292">
        <v>1</v>
      </c>
      <c r="E17" s="294" t="s">
        <v>25</v>
      </c>
      <c r="F17" s="327">
        <v>30716.799999999999</v>
      </c>
      <c r="G17" s="51" t="s">
        <v>571</v>
      </c>
      <c r="H17" s="13">
        <v>40</v>
      </c>
      <c r="I17" s="13" t="s">
        <v>80</v>
      </c>
    </row>
    <row r="18" spans="2:9">
      <c r="B18" s="295"/>
      <c r="C18" s="295"/>
      <c r="D18" s="293"/>
      <c r="E18" s="295"/>
      <c r="F18" s="329"/>
      <c r="G18" s="51" t="s">
        <v>572</v>
      </c>
      <c r="H18" s="13">
        <v>200</v>
      </c>
      <c r="I18" s="13" t="s">
        <v>69</v>
      </c>
    </row>
    <row r="19" spans="2:9">
      <c r="B19" s="294" t="s">
        <v>595</v>
      </c>
      <c r="C19" s="294" t="s">
        <v>636</v>
      </c>
      <c r="D19" s="292">
        <v>1</v>
      </c>
      <c r="E19" s="294" t="s">
        <v>25</v>
      </c>
      <c r="F19" s="327">
        <v>23179.25</v>
      </c>
      <c r="G19" s="51" t="s">
        <v>571</v>
      </c>
      <c r="H19" s="13">
        <v>25</v>
      </c>
      <c r="I19" s="13" t="s">
        <v>80</v>
      </c>
    </row>
    <row r="20" spans="2:9">
      <c r="B20" s="295"/>
      <c r="C20" s="295"/>
      <c r="D20" s="293"/>
      <c r="E20" s="295"/>
      <c r="F20" s="329"/>
      <c r="G20" s="51" t="s">
        <v>572</v>
      </c>
      <c r="H20" s="13">
        <v>250</v>
      </c>
      <c r="I20" s="13" t="s">
        <v>69</v>
      </c>
    </row>
    <row r="21" spans="2:9">
      <c r="B21" s="9" t="s">
        <v>637</v>
      </c>
      <c r="C21" s="9" t="s">
        <v>636</v>
      </c>
      <c r="D21" s="11">
        <v>5</v>
      </c>
      <c r="E21" s="9" t="s">
        <v>25</v>
      </c>
      <c r="F21" s="33">
        <v>7721.4453220071218</v>
      </c>
      <c r="G21" s="51" t="s">
        <v>576</v>
      </c>
      <c r="H21" s="13">
        <v>250</v>
      </c>
      <c r="I21" s="13" t="s">
        <v>69</v>
      </c>
    </row>
    <row r="22" spans="2:9">
      <c r="B22" s="9" t="s">
        <v>638</v>
      </c>
      <c r="C22" s="9" t="s">
        <v>636</v>
      </c>
      <c r="D22" s="11">
        <v>5</v>
      </c>
      <c r="E22" s="9" t="s">
        <v>25</v>
      </c>
      <c r="F22" s="33">
        <v>61255.837880780891</v>
      </c>
      <c r="G22" s="51" t="s">
        <v>572</v>
      </c>
      <c r="H22" s="13">
        <v>250</v>
      </c>
      <c r="I22" s="13" t="s">
        <v>69</v>
      </c>
    </row>
    <row r="23" spans="2:9">
      <c r="B23" s="294" t="s">
        <v>351</v>
      </c>
      <c r="C23" s="294" t="s">
        <v>348</v>
      </c>
      <c r="D23" s="292">
        <v>1</v>
      </c>
      <c r="E23" s="294" t="s">
        <v>639</v>
      </c>
      <c r="F23" s="327">
        <v>223515.62999999998</v>
      </c>
      <c r="G23" s="51" t="s">
        <v>576</v>
      </c>
      <c r="H23" s="13">
        <v>150</v>
      </c>
      <c r="I23" s="13" t="s">
        <v>69</v>
      </c>
    </row>
    <row r="24" spans="2:9">
      <c r="B24" s="325"/>
      <c r="C24" s="325"/>
      <c r="D24" s="326"/>
      <c r="E24" s="325"/>
      <c r="F24" s="328"/>
      <c r="G24" s="51" t="s">
        <v>279</v>
      </c>
      <c r="H24" s="13">
        <v>1170</v>
      </c>
      <c r="I24" s="13" t="s">
        <v>80</v>
      </c>
    </row>
    <row r="25" spans="2:9">
      <c r="B25" s="295"/>
      <c r="C25" s="295"/>
      <c r="D25" s="293"/>
      <c r="E25" s="295"/>
      <c r="F25" s="329"/>
      <c r="G25" s="51" t="s">
        <v>413</v>
      </c>
      <c r="H25" s="13">
        <v>2000</v>
      </c>
      <c r="I25" s="13" t="s">
        <v>69</v>
      </c>
    </row>
    <row r="26" spans="2:9">
      <c r="B26" s="9" t="s">
        <v>640</v>
      </c>
      <c r="C26" s="9" t="s">
        <v>589</v>
      </c>
      <c r="D26" s="11">
        <v>1</v>
      </c>
      <c r="E26" s="9" t="s">
        <v>25</v>
      </c>
      <c r="F26" s="33">
        <v>17411.284702000001</v>
      </c>
      <c r="G26" s="51" t="s">
        <v>626</v>
      </c>
      <c r="H26" s="13">
        <v>5</v>
      </c>
      <c r="I26" s="13" t="s">
        <v>38</v>
      </c>
    </row>
    <row r="27" spans="2:9">
      <c r="B27" s="294" t="s">
        <v>641</v>
      </c>
      <c r="C27" s="294" t="s">
        <v>589</v>
      </c>
      <c r="D27" s="292">
        <v>1</v>
      </c>
      <c r="E27" s="294" t="s">
        <v>25</v>
      </c>
      <c r="F27" s="327">
        <v>9963.1403396914702</v>
      </c>
      <c r="G27" s="51" t="s">
        <v>571</v>
      </c>
      <c r="H27" s="13">
        <v>2</v>
      </c>
      <c r="I27" s="13" t="s">
        <v>80</v>
      </c>
    </row>
    <row r="28" spans="2:9">
      <c r="B28" s="295"/>
      <c r="C28" s="295"/>
      <c r="D28" s="293"/>
      <c r="E28" s="295"/>
      <c r="F28" s="329"/>
      <c r="G28" s="51" t="s">
        <v>572</v>
      </c>
      <c r="H28" s="13">
        <v>150</v>
      </c>
      <c r="I28" s="13" t="s">
        <v>69</v>
      </c>
    </row>
    <row r="29" spans="2:9">
      <c r="B29" s="294" t="s">
        <v>149</v>
      </c>
      <c r="C29" s="294" t="s">
        <v>636</v>
      </c>
      <c r="D29" s="292">
        <v>1</v>
      </c>
      <c r="E29" s="294" t="s">
        <v>25</v>
      </c>
      <c r="F29" s="327">
        <v>13394.25</v>
      </c>
      <c r="G29" s="51" t="s">
        <v>571</v>
      </c>
      <c r="H29" s="13">
        <v>50</v>
      </c>
      <c r="I29" s="13" t="s">
        <v>80</v>
      </c>
    </row>
    <row r="30" spans="2:9">
      <c r="B30" s="295"/>
      <c r="C30" s="295"/>
      <c r="D30" s="293"/>
      <c r="E30" s="295"/>
      <c r="F30" s="329"/>
      <c r="G30" s="51" t="s">
        <v>572</v>
      </c>
      <c r="H30" s="13">
        <v>25</v>
      </c>
      <c r="I30" s="13" t="s">
        <v>69</v>
      </c>
    </row>
    <row r="31" spans="2:9">
      <c r="B31" s="13" t="s">
        <v>621</v>
      </c>
      <c r="C31" s="13" t="s">
        <v>602</v>
      </c>
      <c r="D31" s="13">
        <v>1</v>
      </c>
      <c r="E31" s="13" t="s">
        <v>25</v>
      </c>
      <c r="F31" s="33">
        <v>299351.69</v>
      </c>
      <c r="G31" s="51" t="s">
        <v>604</v>
      </c>
      <c r="H31" s="13">
        <v>25</v>
      </c>
      <c r="I31" s="13" t="s">
        <v>27</v>
      </c>
    </row>
    <row r="32" spans="2:9">
      <c r="B32" s="13" t="s">
        <v>601</v>
      </c>
      <c r="C32" s="13" t="s">
        <v>602</v>
      </c>
      <c r="D32" s="13">
        <v>1</v>
      </c>
      <c r="E32" s="13" t="s">
        <v>25</v>
      </c>
      <c r="F32" s="33">
        <v>274227.92</v>
      </c>
      <c r="G32" s="51" t="s">
        <v>604</v>
      </c>
      <c r="H32" s="13">
        <v>18</v>
      </c>
      <c r="I32" s="13" t="s">
        <v>27</v>
      </c>
    </row>
    <row r="33" spans="2:9">
      <c r="B33" s="13" t="s">
        <v>642</v>
      </c>
      <c r="C33" s="13" t="s">
        <v>602</v>
      </c>
      <c r="D33" s="13">
        <v>1</v>
      </c>
      <c r="E33" s="13" t="s">
        <v>25</v>
      </c>
      <c r="F33" s="33">
        <v>245515.04</v>
      </c>
      <c r="G33" s="51" t="s">
        <v>604</v>
      </c>
      <c r="H33" s="13">
        <v>10</v>
      </c>
      <c r="I33" s="13" t="s">
        <v>27</v>
      </c>
    </row>
    <row r="34" spans="2:9">
      <c r="B34" s="13" t="s">
        <v>643</v>
      </c>
      <c r="C34" s="13" t="s">
        <v>636</v>
      </c>
      <c r="D34" s="13">
        <v>2</v>
      </c>
      <c r="E34" s="13" t="s">
        <v>25</v>
      </c>
      <c r="F34" s="33">
        <v>24679.800984000001</v>
      </c>
      <c r="G34" s="51" t="s">
        <v>626</v>
      </c>
      <c r="H34" s="13">
        <v>3</v>
      </c>
      <c r="I34" s="13" t="s">
        <v>38</v>
      </c>
    </row>
    <row r="35" spans="2:9">
      <c r="B35" s="13" t="s">
        <v>219</v>
      </c>
      <c r="C35" s="13" t="s">
        <v>636</v>
      </c>
      <c r="D35" s="13">
        <v>2</v>
      </c>
      <c r="E35" s="13" t="s">
        <v>25</v>
      </c>
      <c r="F35" s="33">
        <v>12746.839752</v>
      </c>
      <c r="G35" s="51" t="s">
        <v>572</v>
      </c>
      <c r="H35" s="13">
        <v>250</v>
      </c>
      <c r="I35" s="13" t="s">
        <v>69</v>
      </c>
    </row>
    <row r="36" spans="2:9">
      <c r="B36" s="13" t="s">
        <v>644</v>
      </c>
      <c r="C36" s="13" t="s">
        <v>636</v>
      </c>
      <c r="D36" s="13">
        <v>1</v>
      </c>
      <c r="E36" s="13" t="s">
        <v>25</v>
      </c>
      <c r="F36" s="33">
        <v>12380.0455</v>
      </c>
      <c r="G36" s="51" t="s">
        <v>576</v>
      </c>
      <c r="H36" s="13">
        <v>250</v>
      </c>
      <c r="I36" s="13" t="s">
        <v>69</v>
      </c>
    </row>
    <row r="37" spans="2:9">
      <c r="B37" s="13" t="s">
        <v>645</v>
      </c>
      <c r="C37" s="13" t="s">
        <v>636</v>
      </c>
      <c r="D37" s="13">
        <v>2</v>
      </c>
      <c r="E37" s="13" t="s">
        <v>25</v>
      </c>
      <c r="F37" s="33">
        <v>15309.146546</v>
      </c>
      <c r="G37" s="51" t="s">
        <v>385</v>
      </c>
      <c r="H37" s="13">
        <v>1</v>
      </c>
      <c r="I37" s="13" t="s">
        <v>564</v>
      </c>
    </row>
    <row r="38" spans="2:9">
      <c r="B38" s="13" t="s">
        <v>646</v>
      </c>
      <c r="C38" s="13" t="s">
        <v>636</v>
      </c>
      <c r="D38" s="13">
        <v>1</v>
      </c>
      <c r="E38" s="13" t="s">
        <v>25</v>
      </c>
      <c r="F38" s="33">
        <v>24701.984</v>
      </c>
      <c r="G38" s="51" t="s">
        <v>385</v>
      </c>
      <c r="H38" s="13">
        <v>1</v>
      </c>
      <c r="I38" s="13" t="s">
        <v>564</v>
      </c>
    </row>
    <row r="39" spans="2:9">
      <c r="B39" s="13" t="s">
        <v>131</v>
      </c>
      <c r="C39" s="13" t="s">
        <v>124</v>
      </c>
      <c r="D39" s="13">
        <v>1</v>
      </c>
      <c r="E39" s="13" t="s">
        <v>25</v>
      </c>
      <c r="F39" s="33">
        <v>114150.54010482463</v>
      </c>
      <c r="G39" s="51" t="s">
        <v>109</v>
      </c>
      <c r="H39" s="13">
        <v>900</v>
      </c>
      <c r="I39" s="13" t="s">
        <v>58</v>
      </c>
    </row>
    <row r="40" spans="2:9">
      <c r="B40" s="13" t="s">
        <v>132</v>
      </c>
      <c r="C40" s="13" t="s">
        <v>124</v>
      </c>
      <c r="D40" s="13">
        <v>1</v>
      </c>
      <c r="E40" s="13" t="s">
        <v>25</v>
      </c>
      <c r="F40" s="33">
        <v>58801.418163773451</v>
      </c>
      <c r="G40" s="51" t="s">
        <v>109</v>
      </c>
      <c r="H40" s="13">
        <v>1700</v>
      </c>
      <c r="I40" s="13" t="s">
        <v>58</v>
      </c>
    </row>
    <row r="41" spans="2:9">
      <c r="B41" s="13" t="s">
        <v>647</v>
      </c>
      <c r="C41" s="13" t="s">
        <v>124</v>
      </c>
      <c r="D41" s="13">
        <v>1</v>
      </c>
      <c r="E41" s="13" t="s">
        <v>25</v>
      </c>
      <c r="F41" s="33">
        <v>41388.346634999994</v>
      </c>
      <c r="G41" s="51" t="s">
        <v>571</v>
      </c>
      <c r="H41" s="13">
        <v>220</v>
      </c>
      <c r="I41" s="13" t="s">
        <v>80</v>
      </c>
    </row>
    <row r="42" spans="2:9">
      <c r="B42" s="13" t="s">
        <v>89</v>
      </c>
      <c r="C42" s="13" t="s">
        <v>636</v>
      </c>
      <c r="D42" s="13">
        <v>1</v>
      </c>
      <c r="E42" s="13" t="s">
        <v>25</v>
      </c>
      <c r="F42" s="33">
        <v>25615.435415717962</v>
      </c>
      <c r="G42" s="51" t="s">
        <v>91</v>
      </c>
      <c r="H42" s="13">
        <v>250</v>
      </c>
      <c r="I42" s="13" t="s">
        <v>27</v>
      </c>
    </row>
    <row r="43" spans="2:9">
      <c r="B43" s="13" t="s">
        <v>648</v>
      </c>
      <c r="C43" s="13" t="s">
        <v>124</v>
      </c>
      <c r="D43" s="13">
        <v>1</v>
      </c>
      <c r="E43" s="13" t="s">
        <v>25</v>
      </c>
      <c r="F43" s="33">
        <v>53841.664849000001</v>
      </c>
      <c r="G43" s="51" t="s">
        <v>109</v>
      </c>
      <c r="H43" s="13">
        <v>15</v>
      </c>
      <c r="I43" s="13" t="s">
        <v>58</v>
      </c>
    </row>
    <row r="44" spans="2:9">
      <c r="B44" s="13" t="s">
        <v>567</v>
      </c>
      <c r="C44" s="13" t="s">
        <v>124</v>
      </c>
      <c r="D44" s="13">
        <v>1</v>
      </c>
      <c r="E44" s="13" t="s">
        <v>25</v>
      </c>
      <c r="F44" s="33">
        <v>242683.99848239787</v>
      </c>
      <c r="G44" s="51" t="s">
        <v>568</v>
      </c>
      <c r="H44" s="13">
        <v>250</v>
      </c>
      <c r="I44" s="13" t="s">
        <v>27</v>
      </c>
    </row>
    <row r="45" spans="2:9">
      <c r="B45" s="13" t="s">
        <v>130</v>
      </c>
      <c r="C45" s="13" t="s">
        <v>124</v>
      </c>
      <c r="D45" s="13">
        <v>1</v>
      </c>
      <c r="E45" s="13" t="s">
        <v>25</v>
      </c>
      <c r="F45" s="33">
        <v>171086.52931300001</v>
      </c>
      <c r="G45" s="51" t="s">
        <v>109</v>
      </c>
      <c r="H45" s="13">
        <v>60</v>
      </c>
      <c r="I45" s="13" t="s">
        <v>58</v>
      </c>
    </row>
    <row r="46" spans="2:9">
      <c r="B46" s="13" t="s">
        <v>649</v>
      </c>
      <c r="C46" s="13" t="s">
        <v>650</v>
      </c>
      <c r="D46" s="13">
        <v>2</v>
      </c>
      <c r="E46" s="13" t="s">
        <v>25</v>
      </c>
      <c r="F46" s="33">
        <v>223144.2077528676</v>
      </c>
      <c r="G46" s="51" t="s">
        <v>651</v>
      </c>
      <c r="H46" s="13">
        <v>150</v>
      </c>
      <c r="I46" s="13" t="s">
        <v>38</v>
      </c>
    </row>
    <row r="47" spans="2:9">
      <c r="B47" s="13" t="s">
        <v>652</v>
      </c>
      <c r="C47" s="13" t="s">
        <v>650</v>
      </c>
      <c r="D47" s="13">
        <v>1</v>
      </c>
      <c r="E47" s="13" t="s">
        <v>25</v>
      </c>
      <c r="F47" s="33">
        <v>133244.81900147715</v>
      </c>
      <c r="G47" s="51" t="s">
        <v>604</v>
      </c>
      <c r="H47" s="13">
        <v>3</v>
      </c>
      <c r="I47" s="13" t="s">
        <v>27</v>
      </c>
    </row>
    <row r="48" spans="2:9">
      <c r="B48" s="13" t="s">
        <v>140</v>
      </c>
      <c r="C48" s="13" t="s">
        <v>124</v>
      </c>
      <c r="D48" s="13">
        <v>1</v>
      </c>
      <c r="E48" s="13" t="s">
        <v>25</v>
      </c>
      <c r="F48" s="33">
        <v>13643.042581</v>
      </c>
      <c r="G48" s="51" t="s">
        <v>385</v>
      </c>
      <c r="H48" s="13">
        <v>1</v>
      </c>
      <c r="I48" s="13" t="s">
        <v>564</v>
      </c>
    </row>
    <row r="49" spans="3:7">
      <c r="F49" s="28"/>
    </row>
    <row r="50" spans="3:7">
      <c r="C50" t="s">
        <v>653</v>
      </c>
      <c r="F50" s="28">
        <f>SUM(F6:F48)</f>
        <v>6640553.7476767497</v>
      </c>
    </row>
    <row r="51" spans="3:7">
      <c r="C51" t="s">
        <v>221</v>
      </c>
      <c r="D51" s="56"/>
      <c r="E51" s="19"/>
      <c r="F51" s="19">
        <v>381831.84049141308</v>
      </c>
      <c r="G51" t="s">
        <v>654</v>
      </c>
    </row>
    <row r="52" spans="3:7">
      <c r="E52" s="19"/>
      <c r="F52" s="19"/>
    </row>
    <row r="53" spans="3:7">
      <c r="C53" t="s">
        <v>302</v>
      </c>
      <c r="D53" s="56"/>
      <c r="E53" s="19"/>
      <c r="F53" s="19">
        <v>102581.19591832247</v>
      </c>
      <c r="G53" t="s">
        <v>655</v>
      </c>
    </row>
    <row r="54" spans="3:7">
      <c r="C54" t="s">
        <v>366</v>
      </c>
      <c r="D54" s="56"/>
      <c r="E54" s="19"/>
      <c r="F54" s="19">
        <v>26126.259848159138</v>
      </c>
      <c r="G54" t="s">
        <v>656</v>
      </c>
    </row>
    <row r="55" spans="3:7">
      <c r="C55" t="s">
        <v>169</v>
      </c>
      <c r="D55" s="56"/>
      <c r="E55" s="19"/>
      <c r="F55" s="19">
        <v>939442.96753996343</v>
      </c>
      <c r="G55" t="s">
        <v>657</v>
      </c>
    </row>
    <row r="56" spans="3:7">
      <c r="C56" t="s">
        <v>170</v>
      </c>
      <c r="D56" s="56"/>
      <c r="E56" s="19"/>
      <c r="F56" s="19">
        <v>94404.677452295524</v>
      </c>
      <c r="G56" t="s">
        <v>654</v>
      </c>
    </row>
    <row r="57" spans="3:7">
      <c r="C57" t="s">
        <v>171</v>
      </c>
      <c r="D57" s="56"/>
      <c r="E57" s="19"/>
      <c r="F57" s="19">
        <v>147470.09735153141</v>
      </c>
      <c r="G57" t="s">
        <v>658</v>
      </c>
    </row>
    <row r="58" spans="3:7">
      <c r="C58" t="s">
        <v>172</v>
      </c>
      <c r="D58" s="56"/>
      <c r="E58" s="19"/>
      <c r="F58" s="19">
        <v>180036.50485999996</v>
      </c>
      <c r="G58" t="s">
        <v>659</v>
      </c>
    </row>
    <row r="59" spans="3:7">
      <c r="C59" t="s">
        <v>660</v>
      </c>
      <c r="E59" s="19"/>
      <c r="F59" s="19">
        <f>SUM(F53:F58)</f>
        <v>1490061.7029702722</v>
      </c>
    </row>
    <row r="60" spans="3:7">
      <c r="C60" t="s">
        <v>174</v>
      </c>
      <c r="E60" s="19"/>
      <c r="F60" s="19">
        <v>3389277.3672104147</v>
      </c>
    </row>
    <row r="61" spans="3:7">
      <c r="F61" s="28"/>
    </row>
    <row r="62" spans="3:7">
      <c r="C62" s="1" t="s">
        <v>661</v>
      </c>
      <c r="D62" s="1"/>
      <c r="E62" s="1"/>
      <c r="F62" s="57">
        <f>F50+F51+F59+F60</f>
        <v>11901724.658348849</v>
      </c>
    </row>
    <row r="63" spans="3:7">
      <c r="F63" s="28"/>
    </row>
    <row r="66" spans="2:9" ht="18.5">
      <c r="B66" s="26" t="s">
        <v>11</v>
      </c>
      <c r="C66" s="58" t="s">
        <v>662</v>
      </c>
      <c r="F66" s="28"/>
    </row>
    <row r="67" spans="2:9" ht="18.5">
      <c r="B67" s="26" t="s">
        <v>13</v>
      </c>
      <c r="C67" s="58" t="s">
        <v>663</v>
      </c>
      <c r="F67" s="28"/>
    </row>
    <row r="68" spans="2:9">
      <c r="F68" s="28"/>
    </row>
    <row r="69" spans="2:9">
      <c r="B69" s="29" t="s">
        <v>15</v>
      </c>
      <c r="C69" s="29" t="s">
        <v>16</v>
      </c>
      <c r="D69" s="30" t="s">
        <v>17</v>
      </c>
      <c r="E69" s="30" t="s">
        <v>180</v>
      </c>
      <c r="F69" s="31" t="s">
        <v>181</v>
      </c>
      <c r="G69" s="32" t="s">
        <v>20</v>
      </c>
      <c r="H69" s="32" t="s">
        <v>182</v>
      </c>
      <c r="I69" s="32" t="s">
        <v>557</v>
      </c>
    </row>
    <row r="70" spans="2:9">
      <c r="B70" s="13" t="s">
        <v>625</v>
      </c>
      <c r="C70" s="13" t="s">
        <v>559</v>
      </c>
      <c r="D70" s="11">
        <v>1</v>
      </c>
      <c r="E70" s="9" t="s">
        <v>25</v>
      </c>
      <c r="F70" s="33">
        <v>4884696.3124813577</v>
      </c>
      <c r="G70" s="51" t="s">
        <v>626</v>
      </c>
      <c r="H70" s="13">
        <v>640</v>
      </c>
      <c r="I70" s="13" t="s">
        <v>38</v>
      </c>
    </row>
    <row r="71" spans="2:9">
      <c r="B71" s="9" t="s">
        <v>664</v>
      </c>
      <c r="C71" s="13" t="s">
        <v>589</v>
      </c>
      <c r="D71" s="11">
        <v>2</v>
      </c>
      <c r="E71" s="9" t="s">
        <v>25</v>
      </c>
      <c r="F71" s="33">
        <v>374122.08888513892</v>
      </c>
      <c r="G71" s="51" t="s">
        <v>626</v>
      </c>
      <c r="H71" s="13">
        <v>150</v>
      </c>
      <c r="I71" s="13" t="s">
        <v>38</v>
      </c>
    </row>
    <row r="72" spans="2:9">
      <c r="B72" s="9" t="s">
        <v>665</v>
      </c>
      <c r="C72" s="13" t="s">
        <v>124</v>
      </c>
      <c r="D72" s="11">
        <v>1</v>
      </c>
      <c r="E72" s="9" t="s">
        <v>25</v>
      </c>
      <c r="F72" s="33">
        <v>132172.274558</v>
      </c>
      <c r="G72" s="51" t="s">
        <v>571</v>
      </c>
      <c r="H72" s="13">
        <v>150</v>
      </c>
      <c r="I72" s="13" t="s">
        <v>80</v>
      </c>
    </row>
    <row r="73" spans="2:9">
      <c r="B73" s="294" t="s">
        <v>280</v>
      </c>
      <c r="C73" s="288" t="s">
        <v>348</v>
      </c>
      <c r="D73" s="292">
        <v>1</v>
      </c>
      <c r="E73" s="294" t="s">
        <v>25</v>
      </c>
      <c r="F73" s="327">
        <v>180137.4651</v>
      </c>
      <c r="G73" s="51" t="s">
        <v>576</v>
      </c>
      <c r="H73" s="13">
        <v>400</v>
      </c>
      <c r="I73" s="13" t="s">
        <v>69</v>
      </c>
    </row>
    <row r="74" spans="2:9">
      <c r="B74" s="325"/>
      <c r="C74" s="330"/>
      <c r="D74" s="326"/>
      <c r="E74" s="325"/>
      <c r="F74" s="328"/>
      <c r="G74" s="51" t="s">
        <v>666</v>
      </c>
      <c r="H74" s="13">
        <v>100</v>
      </c>
      <c r="I74" s="13" t="s">
        <v>80</v>
      </c>
    </row>
    <row r="75" spans="2:9">
      <c r="B75" s="325"/>
      <c r="C75" s="330"/>
      <c r="D75" s="326"/>
      <c r="E75" s="325"/>
      <c r="F75" s="328"/>
      <c r="G75" s="51" t="s">
        <v>579</v>
      </c>
      <c r="H75" s="13">
        <v>100</v>
      </c>
      <c r="I75" s="13" t="s">
        <v>80</v>
      </c>
    </row>
    <row r="76" spans="2:9">
      <c r="B76" s="295"/>
      <c r="C76" s="289"/>
      <c r="D76" s="293"/>
      <c r="E76" s="295"/>
      <c r="F76" s="329"/>
      <c r="G76" s="51" t="s">
        <v>413</v>
      </c>
      <c r="H76" s="13">
        <v>3000</v>
      </c>
      <c r="I76" s="13" t="s">
        <v>69</v>
      </c>
    </row>
    <row r="77" spans="2:9">
      <c r="B77" s="294" t="s">
        <v>276</v>
      </c>
      <c r="C77" s="288" t="s">
        <v>348</v>
      </c>
      <c r="D77" s="292">
        <v>1</v>
      </c>
      <c r="E77" s="294" t="s">
        <v>25</v>
      </c>
      <c r="F77" s="327">
        <v>180137.4651</v>
      </c>
      <c r="G77" s="51" t="s">
        <v>576</v>
      </c>
      <c r="H77" s="13">
        <v>400</v>
      </c>
      <c r="I77" s="13" t="s">
        <v>69</v>
      </c>
    </row>
    <row r="78" spans="2:9">
      <c r="B78" s="325"/>
      <c r="C78" s="330"/>
      <c r="D78" s="326"/>
      <c r="E78" s="325"/>
      <c r="F78" s="328"/>
      <c r="G78" s="51" t="s">
        <v>666</v>
      </c>
      <c r="H78" s="13">
        <v>100</v>
      </c>
      <c r="I78" s="13" t="s">
        <v>80</v>
      </c>
    </row>
    <row r="79" spans="2:9">
      <c r="B79" s="325"/>
      <c r="C79" s="330"/>
      <c r="D79" s="326"/>
      <c r="E79" s="325"/>
      <c r="F79" s="328"/>
      <c r="G79" s="51" t="s">
        <v>579</v>
      </c>
      <c r="H79" s="13">
        <v>100</v>
      </c>
      <c r="I79" s="13" t="s">
        <v>80</v>
      </c>
    </row>
    <row r="80" spans="2:9">
      <c r="B80" s="295"/>
      <c r="C80" s="289"/>
      <c r="D80" s="293"/>
      <c r="E80" s="295"/>
      <c r="F80" s="329"/>
      <c r="G80" s="51" t="s">
        <v>413</v>
      </c>
      <c r="H80" s="13">
        <v>3000</v>
      </c>
      <c r="I80" s="13" t="s">
        <v>69</v>
      </c>
    </row>
    <row r="81" spans="2:9">
      <c r="B81" s="294" t="s">
        <v>188</v>
      </c>
      <c r="C81" s="288" t="s">
        <v>93</v>
      </c>
      <c r="D81" s="292">
        <v>1</v>
      </c>
      <c r="E81" s="294" t="s">
        <v>25</v>
      </c>
      <c r="F81" s="327">
        <v>302924.3</v>
      </c>
      <c r="G81" s="51" t="s">
        <v>571</v>
      </c>
      <c r="H81" s="13">
        <v>350</v>
      </c>
      <c r="I81" s="13" t="s">
        <v>80</v>
      </c>
    </row>
    <row r="82" spans="2:9">
      <c r="B82" s="295"/>
      <c r="C82" s="289"/>
      <c r="D82" s="293"/>
      <c r="E82" s="295"/>
      <c r="F82" s="329"/>
      <c r="G82" s="51" t="s">
        <v>572</v>
      </c>
      <c r="H82" s="13">
        <v>200</v>
      </c>
      <c r="I82" s="13" t="s">
        <v>69</v>
      </c>
    </row>
    <row r="83" spans="2:9">
      <c r="B83" s="294" t="s">
        <v>84</v>
      </c>
      <c r="C83" s="288" t="s">
        <v>93</v>
      </c>
      <c r="D83" s="292">
        <v>1</v>
      </c>
      <c r="E83" s="294" t="s">
        <v>25</v>
      </c>
      <c r="F83" s="327">
        <v>63221.4</v>
      </c>
      <c r="G83" s="51" t="s">
        <v>571</v>
      </c>
      <c r="H83" s="13">
        <v>45</v>
      </c>
      <c r="I83" s="13" t="s">
        <v>80</v>
      </c>
    </row>
    <row r="84" spans="2:9">
      <c r="B84" s="295"/>
      <c r="C84" s="289"/>
      <c r="D84" s="293"/>
      <c r="E84" s="295"/>
      <c r="F84" s="329"/>
      <c r="G84" s="51" t="s">
        <v>572</v>
      </c>
      <c r="H84" s="13">
        <v>400</v>
      </c>
      <c r="I84" s="13" t="s">
        <v>69</v>
      </c>
    </row>
    <row r="85" spans="2:9">
      <c r="B85" s="294" t="s">
        <v>351</v>
      </c>
      <c r="C85" s="288" t="s">
        <v>348</v>
      </c>
      <c r="D85" s="292">
        <v>1</v>
      </c>
      <c r="E85" s="294" t="s">
        <v>25</v>
      </c>
      <c r="F85" s="327">
        <v>185369.66639999999</v>
      </c>
      <c r="G85" s="51" t="s">
        <v>576</v>
      </c>
      <c r="H85" s="13">
        <v>400</v>
      </c>
      <c r="I85" s="13" t="s">
        <v>69</v>
      </c>
    </row>
    <row r="86" spans="2:9">
      <c r="B86" s="325"/>
      <c r="C86" s="330"/>
      <c r="D86" s="326"/>
      <c r="E86" s="325"/>
      <c r="F86" s="328"/>
      <c r="G86" s="51" t="s">
        <v>577</v>
      </c>
      <c r="H86" s="13">
        <v>450</v>
      </c>
      <c r="I86" s="13" t="s">
        <v>80</v>
      </c>
    </row>
    <row r="87" spans="2:9">
      <c r="B87" s="295"/>
      <c r="C87" s="289"/>
      <c r="D87" s="293"/>
      <c r="E87" s="295"/>
      <c r="F87" s="329"/>
      <c r="G87" s="51" t="s">
        <v>413</v>
      </c>
      <c r="H87" s="13">
        <v>900</v>
      </c>
      <c r="I87" s="13" t="s">
        <v>69</v>
      </c>
    </row>
    <row r="88" spans="2:9">
      <c r="B88" s="294" t="s">
        <v>88</v>
      </c>
      <c r="C88" s="288" t="s">
        <v>93</v>
      </c>
      <c r="D88" s="292">
        <v>1</v>
      </c>
      <c r="E88" s="294" t="s">
        <v>25</v>
      </c>
      <c r="F88" s="327">
        <v>80365.5</v>
      </c>
      <c r="G88" s="51" t="s">
        <v>571</v>
      </c>
      <c r="H88" s="13">
        <v>300</v>
      </c>
      <c r="I88" s="13" t="s">
        <v>80</v>
      </c>
    </row>
    <row r="89" spans="2:9">
      <c r="B89" s="295"/>
      <c r="C89" s="289"/>
      <c r="D89" s="293"/>
      <c r="E89" s="295"/>
      <c r="F89" s="329"/>
      <c r="G89" s="51" t="s">
        <v>572</v>
      </c>
      <c r="H89" s="13">
        <v>25</v>
      </c>
      <c r="I89" s="13" t="s">
        <v>69</v>
      </c>
    </row>
    <row r="90" spans="2:9">
      <c r="B90" s="294" t="s">
        <v>667</v>
      </c>
      <c r="C90" s="288" t="s">
        <v>348</v>
      </c>
      <c r="D90" s="292">
        <v>1</v>
      </c>
      <c r="E90" s="294" t="s">
        <v>25</v>
      </c>
      <c r="F90" s="327">
        <v>114438.34009999999</v>
      </c>
      <c r="G90" s="51" t="s">
        <v>576</v>
      </c>
      <c r="H90" s="13">
        <v>400</v>
      </c>
      <c r="I90" s="13" t="s">
        <v>69</v>
      </c>
    </row>
    <row r="91" spans="2:9">
      <c r="B91" s="325"/>
      <c r="C91" s="330"/>
      <c r="D91" s="326"/>
      <c r="E91" s="325"/>
      <c r="F91" s="328"/>
      <c r="G91" s="51" t="s">
        <v>666</v>
      </c>
      <c r="H91" s="13">
        <v>130</v>
      </c>
      <c r="I91" s="13" t="s">
        <v>80</v>
      </c>
    </row>
    <row r="92" spans="2:9">
      <c r="B92" s="325"/>
      <c r="C92" s="330"/>
      <c r="D92" s="326"/>
      <c r="E92" s="325"/>
      <c r="F92" s="328"/>
      <c r="G92" s="51" t="s">
        <v>579</v>
      </c>
      <c r="H92" s="13">
        <v>100</v>
      </c>
      <c r="I92" s="13" t="s">
        <v>80</v>
      </c>
    </row>
    <row r="93" spans="2:9">
      <c r="B93" s="295"/>
      <c r="C93" s="289"/>
      <c r="D93" s="293"/>
      <c r="E93" s="295"/>
      <c r="F93" s="329"/>
      <c r="G93" s="51" t="s">
        <v>413</v>
      </c>
      <c r="H93" s="13">
        <v>3000</v>
      </c>
      <c r="I93" s="13" t="s">
        <v>69</v>
      </c>
    </row>
    <row r="94" spans="2:9">
      <c r="B94" s="9" t="s">
        <v>112</v>
      </c>
      <c r="C94" s="13" t="s">
        <v>93</v>
      </c>
      <c r="D94" s="11">
        <v>1</v>
      </c>
      <c r="E94" s="9" t="s">
        <v>25</v>
      </c>
      <c r="F94" s="33">
        <v>12339.900492000001</v>
      </c>
      <c r="G94" s="51" t="s">
        <v>626</v>
      </c>
      <c r="H94" s="13">
        <v>3</v>
      </c>
      <c r="I94" s="13" t="s">
        <v>38</v>
      </c>
    </row>
    <row r="95" spans="2:9">
      <c r="B95" s="9" t="s">
        <v>640</v>
      </c>
      <c r="C95" s="13" t="s">
        <v>93</v>
      </c>
      <c r="D95" s="11">
        <v>1</v>
      </c>
      <c r="E95" s="9" t="s">
        <v>25</v>
      </c>
      <c r="F95" s="33">
        <v>17411.284702000001</v>
      </c>
      <c r="G95" s="51" t="s">
        <v>626</v>
      </c>
      <c r="H95" s="13">
        <v>5</v>
      </c>
      <c r="I95" s="13" t="s">
        <v>38</v>
      </c>
    </row>
    <row r="96" spans="2:9">
      <c r="B96" s="294" t="s">
        <v>668</v>
      </c>
      <c r="C96" s="288" t="s">
        <v>348</v>
      </c>
      <c r="D96" s="292">
        <v>4</v>
      </c>
      <c r="E96" s="294" t="s">
        <v>25</v>
      </c>
      <c r="F96" s="327">
        <v>5056.5200000000004</v>
      </c>
      <c r="G96" s="51" t="s">
        <v>669</v>
      </c>
      <c r="H96" s="13" t="s">
        <v>670</v>
      </c>
      <c r="I96" s="13"/>
    </row>
    <row r="97" spans="2:9">
      <c r="B97" s="295"/>
      <c r="C97" s="289"/>
      <c r="D97" s="293"/>
      <c r="E97" s="295"/>
      <c r="F97" s="329"/>
      <c r="G97" s="51" t="s">
        <v>671</v>
      </c>
      <c r="H97" s="13" t="s">
        <v>672</v>
      </c>
      <c r="I97" s="13"/>
    </row>
    <row r="98" spans="2:9">
      <c r="B98" s="294" t="s">
        <v>78</v>
      </c>
      <c r="C98" s="288" t="s">
        <v>93</v>
      </c>
      <c r="D98" s="292">
        <v>1</v>
      </c>
      <c r="E98" s="294" t="s">
        <v>25</v>
      </c>
      <c r="F98" s="327">
        <v>49172.200000000004</v>
      </c>
      <c r="G98" s="51" t="s">
        <v>571</v>
      </c>
      <c r="H98" s="13">
        <v>35</v>
      </c>
      <c r="I98" s="13" t="s">
        <v>80</v>
      </c>
    </row>
    <row r="99" spans="2:9">
      <c r="B99" s="295"/>
      <c r="C99" s="289"/>
      <c r="D99" s="293"/>
      <c r="E99" s="295"/>
      <c r="F99" s="329"/>
      <c r="G99" s="51" t="s">
        <v>572</v>
      </c>
      <c r="H99" s="13">
        <v>400</v>
      </c>
      <c r="I99" s="13" t="s">
        <v>69</v>
      </c>
    </row>
    <row r="100" spans="2:9">
      <c r="B100" s="9" t="s">
        <v>621</v>
      </c>
      <c r="C100" s="13" t="s">
        <v>602</v>
      </c>
      <c r="D100" s="11">
        <v>1</v>
      </c>
      <c r="E100" s="9" t="s">
        <v>25</v>
      </c>
      <c r="F100" s="33">
        <v>281406.14</v>
      </c>
      <c r="G100" s="51" t="s">
        <v>604</v>
      </c>
      <c r="H100" s="13">
        <v>20</v>
      </c>
      <c r="I100" s="13" t="s">
        <v>27</v>
      </c>
    </row>
    <row r="101" spans="2:9">
      <c r="B101" s="9" t="s">
        <v>673</v>
      </c>
      <c r="C101" s="13" t="s">
        <v>602</v>
      </c>
      <c r="D101" s="11">
        <v>1</v>
      </c>
      <c r="E101" s="9" t="s">
        <v>25</v>
      </c>
      <c r="F101" s="33">
        <v>428559.65</v>
      </c>
      <c r="G101" s="51" t="s">
        <v>604</v>
      </c>
      <c r="H101" s="13">
        <v>61</v>
      </c>
      <c r="I101" s="13" t="s">
        <v>27</v>
      </c>
    </row>
    <row r="102" spans="2:9">
      <c r="B102" s="9" t="s">
        <v>642</v>
      </c>
      <c r="C102" s="13" t="s">
        <v>602</v>
      </c>
      <c r="D102" s="11">
        <v>1</v>
      </c>
      <c r="E102" s="9" t="s">
        <v>25</v>
      </c>
      <c r="F102" s="33">
        <v>324475.46000000002</v>
      </c>
      <c r="G102" s="51" t="s">
        <v>604</v>
      </c>
      <c r="H102" s="13">
        <v>32</v>
      </c>
      <c r="I102" s="13" t="s">
        <v>27</v>
      </c>
    </row>
    <row r="103" spans="2:9">
      <c r="B103" s="9" t="s">
        <v>219</v>
      </c>
      <c r="C103" s="13" t="s">
        <v>93</v>
      </c>
      <c r="D103" s="11">
        <v>2</v>
      </c>
      <c r="E103" s="9" t="s">
        <v>25</v>
      </c>
      <c r="F103" s="33">
        <v>17339.917151999998</v>
      </c>
      <c r="G103" s="51" t="s">
        <v>572</v>
      </c>
      <c r="H103" s="13">
        <v>400</v>
      </c>
      <c r="I103" s="13" t="s">
        <v>69</v>
      </c>
    </row>
    <row r="104" spans="2:9">
      <c r="B104" s="9" t="s">
        <v>674</v>
      </c>
      <c r="C104" s="13" t="s">
        <v>93</v>
      </c>
      <c r="D104" s="11">
        <v>8</v>
      </c>
      <c r="E104" s="9" t="s">
        <v>25</v>
      </c>
      <c r="F104" s="33">
        <v>130373.44259234419</v>
      </c>
      <c r="G104" s="51" t="s">
        <v>572</v>
      </c>
      <c r="H104" s="13">
        <v>400</v>
      </c>
      <c r="I104" s="13" t="s">
        <v>69</v>
      </c>
    </row>
    <row r="105" spans="2:9">
      <c r="B105" s="9" t="s">
        <v>675</v>
      </c>
      <c r="C105" s="13" t="s">
        <v>93</v>
      </c>
      <c r="D105" s="11">
        <v>8</v>
      </c>
      <c r="E105" s="9" t="s">
        <v>25</v>
      </c>
      <c r="F105" s="33">
        <v>22812.608772531225</v>
      </c>
      <c r="G105" s="51" t="s">
        <v>576</v>
      </c>
      <c r="H105" s="13">
        <v>400</v>
      </c>
      <c r="I105" s="13" t="s">
        <v>69</v>
      </c>
    </row>
    <row r="106" spans="2:9">
      <c r="B106" s="9" t="s">
        <v>644</v>
      </c>
      <c r="C106" s="13" t="s">
        <v>636</v>
      </c>
      <c r="D106" s="11">
        <v>1</v>
      </c>
      <c r="E106" s="9" t="s">
        <v>25</v>
      </c>
      <c r="F106" s="33">
        <v>19808.072799999998</v>
      </c>
      <c r="G106" s="51" t="s">
        <v>576</v>
      </c>
      <c r="H106" s="13">
        <v>400</v>
      </c>
      <c r="I106" s="13" t="s">
        <v>69</v>
      </c>
    </row>
    <row r="107" spans="2:9">
      <c r="B107" s="9" t="s">
        <v>131</v>
      </c>
      <c r="C107" s="13" t="s">
        <v>124</v>
      </c>
      <c r="D107" s="11">
        <v>1</v>
      </c>
      <c r="E107" s="9" t="s">
        <v>25</v>
      </c>
      <c r="F107" s="33">
        <v>251485.76097024811</v>
      </c>
      <c r="G107" s="51" t="s">
        <v>185</v>
      </c>
      <c r="H107" s="13">
        <v>2250</v>
      </c>
      <c r="I107" s="13" t="s">
        <v>58</v>
      </c>
    </row>
    <row r="108" spans="2:9">
      <c r="B108" s="9" t="s">
        <v>649</v>
      </c>
      <c r="C108" s="13" t="s">
        <v>650</v>
      </c>
      <c r="D108" s="11">
        <v>2</v>
      </c>
      <c r="E108" s="9" t="s">
        <v>25</v>
      </c>
      <c r="F108" s="33">
        <v>886202.26289429842</v>
      </c>
      <c r="G108" s="51" t="s">
        <v>626</v>
      </c>
      <c r="H108" s="13">
        <v>300</v>
      </c>
      <c r="I108" s="13" t="s">
        <v>38</v>
      </c>
    </row>
    <row r="109" spans="2:9">
      <c r="B109" s="9" t="s">
        <v>652</v>
      </c>
      <c r="C109" s="13" t="s">
        <v>650</v>
      </c>
      <c r="D109" s="11">
        <v>1</v>
      </c>
      <c r="E109" s="9" t="s">
        <v>25</v>
      </c>
      <c r="F109" s="33">
        <v>168715.97713340027</v>
      </c>
      <c r="G109" s="51" t="s">
        <v>604</v>
      </c>
      <c r="H109" s="13">
        <v>5</v>
      </c>
      <c r="I109" s="13" t="s">
        <v>27</v>
      </c>
    </row>
    <row r="110" spans="2:9">
      <c r="B110" s="9" t="s">
        <v>140</v>
      </c>
      <c r="C110" s="13" t="s">
        <v>124</v>
      </c>
      <c r="D110" s="11">
        <v>1</v>
      </c>
      <c r="E110" s="13" t="s">
        <v>25</v>
      </c>
      <c r="F110" s="33">
        <v>13643.042581</v>
      </c>
      <c r="G110" s="51" t="s">
        <v>676</v>
      </c>
      <c r="H110" s="13">
        <v>1</v>
      </c>
      <c r="I110" s="13" t="s">
        <v>564</v>
      </c>
    </row>
    <row r="112" spans="2:9">
      <c r="C112" t="s">
        <v>653</v>
      </c>
      <c r="F112" s="28">
        <f>SUM(F70:F110)</f>
        <v>9126387.052714318</v>
      </c>
    </row>
    <row r="114" spans="2:6">
      <c r="D114" s="19"/>
      <c r="E114" s="19"/>
    </row>
    <row r="115" spans="2:6">
      <c r="C115" t="s">
        <v>221</v>
      </c>
      <c r="D115" s="19"/>
      <c r="F115" s="19">
        <v>524767.25553107332</v>
      </c>
    </row>
    <row r="116" spans="2:6">
      <c r="D116" s="19"/>
      <c r="F116" s="19"/>
    </row>
    <row r="117" spans="2:6">
      <c r="C117" t="s">
        <v>366</v>
      </c>
      <c r="D117" s="19"/>
      <c r="F117" s="19">
        <v>4821.2146680888454</v>
      </c>
    </row>
    <row r="118" spans="2:6">
      <c r="C118" t="s">
        <v>169</v>
      </c>
      <c r="D118" s="19"/>
      <c r="F118" s="19">
        <v>13850.9196330047</v>
      </c>
    </row>
    <row r="119" spans="2:6">
      <c r="C119" t="s">
        <v>367</v>
      </c>
      <c r="D119" s="19"/>
      <c r="F119" s="19">
        <v>18895.52858090926</v>
      </c>
    </row>
    <row r="120" spans="2:6">
      <c r="C120" t="s">
        <v>171</v>
      </c>
      <c r="D120" s="19"/>
      <c r="F120" s="19">
        <v>202674.24047315324</v>
      </c>
    </row>
    <row r="121" spans="2:6">
      <c r="C121" t="s">
        <v>677</v>
      </c>
      <c r="D121" s="19"/>
      <c r="F121" s="19">
        <f>SUM(F117:F120)</f>
        <v>240241.90335515604</v>
      </c>
    </row>
    <row r="122" spans="2:6">
      <c r="D122" s="19"/>
      <c r="F122" s="19"/>
    </row>
    <row r="123" spans="2:6">
      <c r="C123" t="s">
        <v>174</v>
      </c>
      <c r="D123" s="19"/>
      <c r="F123" s="19">
        <v>3912382.7460260387</v>
      </c>
    </row>
    <row r="125" spans="2:6">
      <c r="C125" s="1" t="s">
        <v>661</v>
      </c>
      <c r="D125" s="1"/>
      <c r="E125" s="1"/>
      <c r="F125" s="57">
        <f>F112+F115+F121+F123</f>
        <v>13803778.957626585</v>
      </c>
    </row>
    <row r="128" spans="2:6" ht="18.5">
      <c r="B128" s="26" t="s">
        <v>11</v>
      </c>
      <c r="C128" s="59" t="s">
        <v>678</v>
      </c>
      <c r="F128" s="28"/>
    </row>
    <row r="129" spans="2:9" ht="18.5">
      <c r="B129" s="26" t="s">
        <v>13</v>
      </c>
      <c r="C129" s="59" t="s">
        <v>679</v>
      </c>
      <c r="F129" s="28"/>
    </row>
    <row r="130" spans="2:9">
      <c r="F130" s="28"/>
    </row>
    <row r="131" spans="2:9">
      <c r="B131" s="29" t="s">
        <v>15</v>
      </c>
      <c r="C131" s="29" t="s">
        <v>16</v>
      </c>
      <c r="D131" s="30" t="s">
        <v>17</v>
      </c>
      <c r="E131" s="30" t="s">
        <v>180</v>
      </c>
      <c r="F131" s="31" t="s">
        <v>181</v>
      </c>
      <c r="G131" s="32" t="s">
        <v>20</v>
      </c>
      <c r="H131" s="32" t="s">
        <v>182</v>
      </c>
      <c r="I131" s="32" t="s">
        <v>557</v>
      </c>
    </row>
    <row r="132" spans="2:9">
      <c r="B132" s="294" t="s">
        <v>280</v>
      </c>
      <c r="C132" s="39" t="s">
        <v>348</v>
      </c>
      <c r="D132" s="60">
        <v>1</v>
      </c>
      <c r="E132" s="39" t="s">
        <v>25</v>
      </c>
      <c r="F132" s="52">
        <v>382797.57750000001</v>
      </c>
      <c r="G132" s="51" t="s">
        <v>447</v>
      </c>
      <c r="H132" s="13">
        <v>80</v>
      </c>
      <c r="I132" s="33" t="s">
        <v>69</v>
      </c>
    </row>
    <row r="133" spans="2:9">
      <c r="B133" s="325"/>
      <c r="C133" s="53"/>
      <c r="D133" s="62"/>
      <c r="E133" s="53"/>
      <c r="F133" s="54"/>
      <c r="G133" s="51" t="s">
        <v>666</v>
      </c>
      <c r="H133" s="13">
        <v>500</v>
      </c>
      <c r="I133" s="33" t="s">
        <v>80</v>
      </c>
    </row>
    <row r="134" spans="2:9">
      <c r="B134" s="325"/>
      <c r="C134" s="53"/>
      <c r="D134" s="62"/>
      <c r="E134" s="53"/>
      <c r="F134" s="54"/>
      <c r="G134" s="51" t="s">
        <v>577</v>
      </c>
      <c r="H134" s="13">
        <v>2500</v>
      </c>
      <c r="I134" s="33" t="s">
        <v>80</v>
      </c>
    </row>
    <row r="135" spans="2:9">
      <c r="B135" s="295"/>
      <c r="C135" s="40"/>
      <c r="D135" s="61"/>
      <c r="E135" s="40"/>
      <c r="F135" s="55"/>
      <c r="G135" s="51" t="s">
        <v>580</v>
      </c>
      <c r="H135" s="13">
        <v>900</v>
      </c>
      <c r="I135" s="33" t="s">
        <v>69</v>
      </c>
    </row>
    <row r="136" spans="2:9">
      <c r="B136" s="9" t="s">
        <v>112</v>
      </c>
      <c r="C136" s="9" t="s">
        <v>636</v>
      </c>
      <c r="D136" s="13">
        <v>1</v>
      </c>
      <c r="E136" s="9" t="s">
        <v>25</v>
      </c>
      <c r="F136" s="33">
        <v>17411.284702000001</v>
      </c>
      <c r="G136" s="51" t="s">
        <v>574</v>
      </c>
      <c r="H136" s="13">
        <v>5</v>
      </c>
      <c r="I136" s="33" t="s">
        <v>38</v>
      </c>
    </row>
    <row r="137" spans="2:9">
      <c r="B137" s="9" t="s">
        <v>640</v>
      </c>
      <c r="C137" s="9" t="s">
        <v>636</v>
      </c>
      <c r="D137" s="13">
        <v>1</v>
      </c>
      <c r="E137" s="9" t="s">
        <v>25</v>
      </c>
      <c r="F137" s="33">
        <v>17411.284702000001</v>
      </c>
      <c r="G137" s="51" t="s">
        <v>574</v>
      </c>
      <c r="H137" s="13">
        <v>5</v>
      </c>
      <c r="I137" s="33" t="s">
        <v>38</v>
      </c>
    </row>
    <row r="138" spans="2:9">
      <c r="B138" s="9" t="s">
        <v>642</v>
      </c>
      <c r="C138" s="9" t="s">
        <v>602</v>
      </c>
      <c r="D138" s="13">
        <v>1</v>
      </c>
      <c r="E138" s="9" t="s">
        <v>25</v>
      </c>
      <c r="F138" s="33">
        <v>245515.04</v>
      </c>
      <c r="G138" s="51" t="s">
        <v>603</v>
      </c>
      <c r="H138" s="13">
        <v>10</v>
      </c>
      <c r="I138" s="33" t="s">
        <v>27</v>
      </c>
    </row>
    <row r="139" spans="2:9">
      <c r="B139" s="9" t="s">
        <v>219</v>
      </c>
      <c r="C139" s="9" t="s">
        <v>636</v>
      </c>
      <c r="D139" s="13">
        <v>1</v>
      </c>
      <c r="E139" s="9" t="s">
        <v>25</v>
      </c>
      <c r="F139" s="33">
        <v>3770.6760159999999</v>
      </c>
      <c r="G139" s="51" t="s">
        <v>572</v>
      </c>
      <c r="H139" s="13">
        <v>80</v>
      </c>
      <c r="I139" s="33" t="s">
        <v>69</v>
      </c>
    </row>
    <row r="140" spans="2:9">
      <c r="B140" s="9" t="s">
        <v>643</v>
      </c>
      <c r="C140" s="9" t="s">
        <v>636</v>
      </c>
      <c r="D140" s="13">
        <v>2</v>
      </c>
      <c r="E140" s="9" t="s">
        <v>25</v>
      </c>
      <c r="F140" s="33">
        <v>34822.569404000002</v>
      </c>
      <c r="G140" s="51" t="s">
        <v>417</v>
      </c>
      <c r="H140" s="13">
        <v>5</v>
      </c>
      <c r="I140" s="33" t="s">
        <v>38</v>
      </c>
    </row>
    <row r="141" spans="2:9">
      <c r="B141" s="9" t="s">
        <v>649</v>
      </c>
      <c r="C141" s="9" t="s">
        <v>650</v>
      </c>
      <c r="D141" s="13">
        <v>2</v>
      </c>
      <c r="E141" s="9" t="s">
        <v>25</v>
      </c>
      <c r="F141" s="33">
        <v>203313.30888419089</v>
      </c>
      <c r="G141" s="51" t="s">
        <v>651</v>
      </c>
      <c r="H141" s="13">
        <v>120</v>
      </c>
      <c r="I141" s="33" t="s">
        <v>38</v>
      </c>
    </row>
    <row r="142" spans="2:9">
      <c r="B142" s="9" t="s">
        <v>132</v>
      </c>
      <c r="C142" s="9" t="s">
        <v>124</v>
      </c>
      <c r="D142" s="13">
        <v>1</v>
      </c>
      <c r="E142" s="9" t="s">
        <v>25</v>
      </c>
      <c r="F142" s="33">
        <v>15194.949640827017</v>
      </c>
      <c r="G142" s="51" t="s">
        <v>185</v>
      </c>
      <c r="H142" s="13">
        <v>240</v>
      </c>
      <c r="I142" s="33" t="s">
        <v>58</v>
      </c>
    </row>
    <row r="143" spans="2:9">
      <c r="B143" s="294" t="s">
        <v>276</v>
      </c>
      <c r="C143" s="39" t="s">
        <v>348</v>
      </c>
      <c r="D143" s="60">
        <v>1</v>
      </c>
      <c r="E143" s="39" t="s">
        <v>25</v>
      </c>
      <c r="F143" s="52">
        <v>87612</v>
      </c>
      <c r="G143" s="51" t="s">
        <v>447</v>
      </c>
      <c r="H143" s="13">
        <v>400</v>
      </c>
      <c r="I143" s="33" t="s">
        <v>69</v>
      </c>
    </row>
    <row r="144" spans="2:9">
      <c r="B144" s="325"/>
      <c r="C144" s="53"/>
      <c r="D144" s="62"/>
      <c r="E144" s="53"/>
      <c r="F144" s="54"/>
      <c r="G144" s="51" t="s">
        <v>680</v>
      </c>
      <c r="H144" s="13">
        <v>100</v>
      </c>
      <c r="I144" s="33" t="s">
        <v>80</v>
      </c>
    </row>
    <row r="145" spans="2:9">
      <c r="B145" s="295"/>
      <c r="C145" s="40"/>
      <c r="D145" s="61"/>
      <c r="E145" s="40"/>
      <c r="F145" s="55"/>
      <c r="G145" s="51" t="s">
        <v>580</v>
      </c>
      <c r="H145" s="13">
        <v>2000</v>
      </c>
      <c r="I145" s="33" t="s">
        <v>69</v>
      </c>
    </row>
    <row r="146" spans="2:9">
      <c r="B146" s="9" t="s">
        <v>621</v>
      </c>
      <c r="C146" s="9" t="s">
        <v>602</v>
      </c>
      <c r="D146" s="13">
        <v>1</v>
      </c>
      <c r="E146" s="9" t="s">
        <v>25</v>
      </c>
      <c r="F146" s="33">
        <v>317297.24</v>
      </c>
      <c r="G146" s="51" t="s">
        <v>604</v>
      </c>
      <c r="H146" s="13">
        <v>30</v>
      </c>
      <c r="I146" s="33" t="s">
        <v>27</v>
      </c>
    </row>
    <row r="147" spans="2:9">
      <c r="B147" s="294" t="s">
        <v>681</v>
      </c>
      <c r="C147" s="39" t="s">
        <v>93</v>
      </c>
      <c r="D147" s="60">
        <v>1</v>
      </c>
      <c r="E147" s="39" t="s">
        <v>25</v>
      </c>
      <c r="F147" s="52">
        <v>12229.84629606982</v>
      </c>
      <c r="G147" s="51" t="s">
        <v>572</v>
      </c>
      <c r="H147" s="13">
        <v>100</v>
      </c>
      <c r="I147" s="33" t="s">
        <v>69</v>
      </c>
    </row>
    <row r="148" spans="2:9">
      <c r="B148" s="295"/>
      <c r="C148" s="40"/>
      <c r="D148" s="61"/>
      <c r="E148" s="40"/>
      <c r="F148" s="55"/>
      <c r="G148" s="51" t="s">
        <v>571</v>
      </c>
      <c r="H148" s="13">
        <v>5</v>
      </c>
      <c r="I148" s="33" t="s">
        <v>80</v>
      </c>
    </row>
    <row r="149" spans="2:9">
      <c r="B149" s="9" t="s">
        <v>320</v>
      </c>
      <c r="C149" s="9" t="s">
        <v>589</v>
      </c>
      <c r="D149" s="13">
        <v>1</v>
      </c>
      <c r="E149" s="9" t="s">
        <v>682</v>
      </c>
      <c r="F149" s="33">
        <v>17846.105152</v>
      </c>
      <c r="G149" s="51" t="s">
        <v>321</v>
      </c>
      <c r="H149" s="13">
        <v>4</v>
      </c>
      <c r="I149" s="33" t="s">
        <v>564</v>
      </c>
    </row>
    <row r="150" spans="2:9">
      <c r="B150" s="9" t="s">
        <v>683</v>
      </c>
      <c r="C150" s="9" t="s">
        <v>124</v>
      </c>
      <c r="D150" s="13">
        <v>1</v>
      </c>
      <c r="E150" s="9" t="s">
        <v>25</v>
      </c>
      <c r="F150" s="33">
        <v>188907.59203299999</v>
      </c>
      <c r="G150" s="51" t="s">
        <v>109</v>
      </c>
      <c r="H150" s="13">
        <v>32</v>
      </c>
      <c r="I150" s="33" t="s">
        <v>58</v>
      </c>
    </row>
    <row r="151" spans="2:9">
      <c r="B151" s="9" t="s">
        <v>386</v>
      </c>
      <c r="C151" s="9" t="s">
        <v>387</v>
      </c>
      <c r="D151" s="13">
        <v>1</v>
      </c>
      <c r="E151" s="9" t="s">
        <v>682</v>
      </c>
      <c r="F151" s="33">
        <v>7565.1206670000001</v>
      </c>
      <c r="G151" s="51" t="s">
        <v>684</v>
      </c>
      <c r="H151" s="13" t="s">
        <v>388</v>
      </c>
      <c r="I151" s="33" t="s">
        <v>685</v>
      </c>
    </row>
    <row r="152" spans="2:9">
      <c r="B152" s="9" t="s">
        <v>625</v>
      </c>
      <c r="C152" s="9" t="s">
        <v>559</v>
      </c>
      <c r="D152" s="13">
        <v>1</v>
      </c>
      <c r="E152" s="9" t="s">
        <v>25</v>
      </c>
      <c r="F152" s="33">
        <v>946664.91778758378</v>
      </c>
      <c r="G152" s="51" t="s">
        <v>626</v>
      </c>
      <c r="H152" s="13">
        <v>30</v>
      </c>
      <c r="I152" s="33" t="s">
        <v>38</v>
      </c>
    </row>
    <row r="153" spans="2:9">
      <c r="B153" s="9" t="s">
        <v>652</v>
      </c>
      <c r="C153" s="9" t="s">
        <v>650</v>
      </c>
      <c r="D153" s="13">
        <v>1</v>
      </c>
      <c r="E153" s="9" t="s">
        <v>25</v>
      </c>
      <c r="F153" s="33">
        <v>386103.13792582357</v>
      </c>
      <c r="G153" s="51" t="s">
        <v>604</v>
      </c>
      <c r="H153" s="13">
        <v>30</v>
      </c>
      <c r="I153" s="33" t="s">
        <v>27</v>
      </c>
    </row>
    <row r="154" spans="2:9">
      <c r="B154" s="294" t="s">
        <v>188</v>
      </c>
      <c r="C154" s="39" t="s">
        <v>636</v>
      </c>
      <c r="D154" s="60">
        <v>1</v>
      </c>
      <c r="E154" s="39" t="s">
        <v>25</v>
      </c>
      <c r="F154" s="52">
        <v>56343.3</v>
      </c>
      <c r="G154" s="51" t="s">
        <v>572</v>
      </c>
      <c r="H154" s="13">
        <v>80</v>
      </c>
      <c r="I154" s="33" t="s">
        <v>69</v>
      </c>
    </row>
    <row r="155" spans="2:9">
      <c r="B155" s="295"/>
      <c r="C155" s="40"/>
      <c r="D155" s="61"/>
      <c r="E155" s="40"/>
      <c r="F155" s="55"/>
      <c r="G155" s="51" t="s">
        <v>571</v>
      </c>
      <c r="H155" s="13">
        <v>150</v>
      </c>
      <c r="I155" s="33" t="s">
        <v>80</v>
      </c>
    </row>
    <row r="156" spans="2:9">
      <c r="B156" s="294" t="s">
        <v>84</v>
      </c>
      <c r="C156" s="39" t="s">
        <v>636</v>
      </c>
      <c r="D156" s="60">
        <v>1</v>
      </c>
      <c r="E156" s="39" t="s">
        <v>25</v>
      </c>
      <c r="F156" s="52">
        <v>29770</v>
      </c>
      <c r="G156" s="51" t="s">
        <v>572</v>
      </c>
      <c r="H156" s="13">
        <v>50</v>
      </c>
      <c r="I156" s="33" t="s">
        <v>69</v>
      </c>
    </row>
    <row r="157" spans="2:9">
      <c r="B157" s="295"/>
      <c r="C157" s="40"/>
      <c r="D157" s="61"/>
      <c r="E157" s="40"/>
      <c r="F157" s="55"/>
      <c r="G157" s="51" t="s">
        <v>571</v>
      </c>
      <c r="H157" s="13">
        <v>100</v>
      </c>
      <c r="I157" s="33" t="s">
        <v>80</v>
      </c>
    </row>
    <row r="158" spans="2:9">
      <c r="F158" s="28"/>
      <c r="G158" s="28"/>
      <c r="H158" s="28"/>
      <c r="I158" s="28"/>
    </row>
    <row r="159" spans="2:9">
      <c r="C159" t="s">
        <v>653</v>
      </c>
      <c r="F159" s="28">
        <f>SUM(F132:F157)</f>
        <v>2970575.950710495</v>
      </c>
      <c r="G159" s="28"/>
      <c r="H159" s="28"/>
      <c r="I159" s="28"/>
    </row>
    <row r="160" spans="2:9">
      <c r="D160" s="19"/>
      <c r="E160" s="19"/>
      <c r="F160" s="28"/>
      <c r="G160" s="28"/>
      <c r="H160" s="28"/>
      <c r="I160" s="28"/>
    </row>
    <row r="161" spans="2:9">
      <c r="C161" t="s">
        <v>221</v>
      </c>
      <c r="D161" s="56"/>
      <c r="E161" s="19"/>
      <c r="F161" s="19">
        <v>170808.11716585347</v>
      </c>
      <c r="G161" s="28"/>
      <c r="H161" s="28"/>
      <c r="I161" s="28"/>
    </row>
    <row r="162" spans="2:9">
      <c r="E162" s="19"/>
      <c r="F162" s="19"/>
      <c r="G162" s="28"/>
      <c r="H162" s="28"/>
      <c r="I162" s="28"/>
    </row>
    <row r="163" spans="2:9">
      <c r="C163" t="s">
        <v>366</v>
      </c>
      <c r="D163" s="56"/>
      <c r="E163" s="19"/>
      <c r="F163" s="19">
        <v>11687.284244044746</v>
      </c>
      <c r="G163" s="28"/>
      <c r="H163" s="28"/>
      <c r="I163" s="28"/>
    </row>
    <row r="164" spans="2:9">
      <c r="C164" t="s">
        <v>169</v>
      </c>
      <c r="D164" s="56"/>
      <c r="E164" s="19"/>
      <c r="F164" s="19">
        <v>420249.0925421181</v>
      </c>
      <c r="G164" s="28"/>
      <c r="H164" s="28"/>
      <c r="I164" s="28"/>
    </row>
    <row r="165" spans="2:9">
      <c r="C165" t="s">
        <v>686</v>
      </c>
      <c r="E165" s="19"/>
      <c r="F165" s="19">
        <f>SUM(F163:F164)</f>
        <v>431936.37678616284</v>
      </c>
      <c r="G165" s="28"/>
      <c r="H165" s="28"/>
      <c r="I165" s="28"/>
    </row>
    <row r="166" spans="2:9">
      <c r="C166" t="s">
        <v>174</v>
      </c>
      <c r="E166" s="19"/>
      <c r="F166" s="19">
        <v>1478127.403664832</v>
      </c>
      <c r="G166" s="28"/>
      <c r="H166" s="28"/>
      <c r="I166" s="28"/>
    </row>
    <row r="167" spans="2:9">
      <c r="F167" s="28"/>
      <c r="G167" s="28"/>
      <c r="H167" s="28"/>
      <c r="I167" s="28"/>
    </row>
    <row r="168" spans="2:9">
      <c r="C168" s="1" t="s">
        <v>661</v>
      </c>
      <c r="F168" s="57">
        <f>F159+F161+F166+F165</f>
        <v>5051447.8483273434</v>
      </c>
      <c r="G168" s="28"/>
      <c r="H168" s="28"/>
      <c r="I168" s="28"/>
    </row>
    <row r="169" spans="2:9">
      <c r="F169" s="28"/>
      <c r="G169" s="28"/>
      <c r="H169" s="28"/>
      <c r="I169" s="28"/>
    </row>
    <row r="171" spans="2:9" ht="18.5">
      <c r="B171" s="64" t="s">
        <v>11</v>
      </c>
      <c r="C171" s="65" t="s">
        <v>687</v>
      </c>
      <c r="D171" s="2"/>
      <c r="E171" s="3"/>
      <c r="F171" s="28"/>
    </row>
    <row r="172" spans="2:9" ht="18.5">
      <c r="B172" s="64" t="s">
        <v>13</v>
      </c>
      <c r="C172" s="65" t="s">
        <v>688</v>
      </c>
      <c r="D172" s="2"/>
      <c r="E172" s="3"/>
      <c r="F172" s="28"/>
    </row>
    <row r="173" spans="2:9">
      <c r="B173" s="3"/>
      <c r="C173" s="3"/>
      <c r="D173" s="2"/>
      <c r="E173" s="3"/>
      <c r="F173" s="28"/>
    </row>
    <row r="174" spans="2:9">
      <c r="B174" s="32" t="s">
        <v>15</v>
      </c>
      <c r="C174" s="32" t="s">
        <v>16</v>
      </c>
      <c r="D174" s="30" t="s">
        <v>17</v>
      </c>
      <c r="E174" s="32" t="s">
        <v>180</v>
      </c>
      <c r="F174" s="31" t="s">
        <v>181</v>
      </c>
      <c r="G174" s="32" t="s">
        <v>20</v>
      </c>
      <c r="H174" s="32" t="s">
        <v>182</v>
      </c>
      <c r="I174" s="32" t="s">
        <v>557</v>
      </c>
    </row>
    <row r="175" spans="2:9">
      <c r="B175" s="9" t="s">
        <v>625</v>
      </c>
      <c r="C175" s="9" t="s">
        <v>559</v>
      </c>
      <c r="D175" s="11">
        <v>1</v>
      </c>
      <c r="E175" s="9" t="s">
        <v>25</v>
      </c>
      <c r="F175" s="33">
        <v>8504347.2196227126</v>
      </c>
      <c r="G175" s="51" t="s">
        <v>37</v>
      </c>
      <c r="H175" s="13">
        <v>1800</v>
      </c>
      <c r="I175" s="13" t="s">
        <v>38</v>
      </c>
    </row>
    <row r="176" spans="2:9">
      <c r="B176" s="9" t="s">
        <v>664</v>
      </c>
      <c r="C176" s="9" t="s">
        <v>589</v>
      </c>
      <c r="D176" s="11">
        <v>2</v>
      </c>
      <c r="E176" s="9" t="s">
        <v>25</v>
      </c>
      <c r="F176" s="33">
        <v>456814.68501588405</v>
      </c>
      <c r="G176" s="51" t="s">
        <v>37</v>
      </c>
      <c r="H176" s="13">
        <v>225</v>
      </c>
      <c r="I176" s="13" t="s">
        <v>38</v>
      </c>
    </row>
    <row r="177" spans="2:9">
      <c r="B177" s="9" t="s">
        <v>689</v>
      </c>
      <c r="C177" s="9" t="s">
        <v>124</v>
      </c>
      <c r="D177" s="11">
        <v>1</v>
      </c>
      <c r="E177" s="9" t="s">
        <v>25</v>
      </c>
      <c r="F177" s="33">
        <v>244599.04140799999</v>
      </c>
      <c r="G177" s="51" t="s">
        <v>79</v>
      </c>
      <c r="H177" s="13">
        <v>300</v>
      </c>
      <c r="I177" s="13" t="s">
        <v>80</v>
      </c>
    </row>
    <row r="178" spans="2:9">
      <c r="B178" s="294" t="s">
        <v>188</v>
      </c>
      <c r="C178" s="294" t="s">
        <v>636</v>
      </c>
      <c r="D178" s="292">
        <v>1</v>
      </c>
      <c r="E178" s="294" t="s">
        <v>25</v>
      </c>
      <c r="F178" s="327">
        <v>399746.88</v>
      </c>
      <c r="G178" s="51" t="s">
        <v>79</v>
      </c>
      <c r="H178" s="13">
        <v>160</v>
      </c>
      <c r="I178" s="13" t="s">
        <v>80</v>
      </c>
    </row>
    <row r="179" spans="2:9">
      <c r="B179" s="295"/>
      <c r="C179" s="295"/>
      <c r="D179" s="293"/>
      <c r="E179" s="295"/>
      <c r="F179" s="329"/>
      <c r="G179" s="51" t="s">
        <v>68</v>
      </c>
      <c r="H179" s="13">
        <v>600</v>
      </c>
      <c r="I179" s="13" t="s">
        <v>69</v>
      </c>
    </row>
    <row r="180" spans="2:9">
      <c r="B180" s="294" t="s">
        <v>84</v>
      </c>
      <c r="C180" s="294" t="s">
        <v>636</v>
      </c>
      <c r="D180" s="292">
        <v>1</v>
      </c>
      <c r="E180" s="294" t="s">
        <v>25</v>
      </c>
      <c r="F180" s="327">
        <v>71467.199999999997</v>
      </c>
      <c r="G180" s="51" t="s">
        <v>79</v>
      </c>
      <c r="H180" s="13">
        <v>35</v>
      </c>
      <c r="I180" s="13" t="s">
        <v>80</v>
      </c>
    </row>
    <row r="181" spans="2:9">
      <c r="B181" s="295"/>
      <c r="C181" s="295"/>
      <c r="D181" s="293"/>
      <c r="E181" s="295"/>
      <c r="F181" s="329"/>
      <c r="G181" s="51" t="s">
        <v>68</v>
      </c>
      <c r="H181" s="13">
        <v>600</v>
      </c>
      <c r="I181" s="13" t="s">
        <v>69</v>
      </c>
    </row>
    <row r="182" spans="2:9">
      <c r="B182" s="294" t="s">
        <v>88</v>
      </c>
      <c r="C182" s="294" t="s">
        <v>636</v>
      </c>
      <c r="D182" s="292">
        <v>1</v>
      </c>
      <c r="E182" s="294" t="s">
        <v>25</v>
      </c>
      <c r="F182" s="327">
        <v>252293.7</v>
      </c>
      <c r="G182" s="51" t="s">
        <v>79</v>
      </c>
      <c r="H182" s="13">
        <v>150</v>
      </c>
      <c r="I182" s="13" t="s">
        <v>80</v>
      </c>
    </row>
    <row r="183" spans="2:9">
      <c r="B183" s="295"/>
      <c r="C183" s="295"/>
      <c r="D183" s="293"/>
      <c r="E183" s="295"/>
      <c r="F183" s="329"/>
      <c r="G183" s="51" t="s">
        <v>68</v>
      </c>
      <c r="H183" s="13">
        <v>400</v>
      </c>
      <c r="I183" s="13" t="s">
        <v>69</v>
      </c>
    </row>
    <row r="184" spans="2:9">
      <c r="B184" s="9" t="s">
        <v>690</v>
      </c>
      <c r="C184" s="9" t="s">
        <v>636</v>
      </c>
      <c r="D184" s="11">
        <v>15</v>
      </c>
      <c r="E184" s="9" t="s">
        <v>25</v>
      </c>
      <c r="F184" s="33">
        <v>296800.25584771804</v>
      </c>
      <c r="G184" s="51" t="s">
        <v>68</v>
      </c>
      <c r="H184" s="13">
        <v>600</v>
      </c>
      <c r="I184" s="13" t="s">
        <v>69</v>
      </c>
    </row>
    <row r="185" spans="2:9">
      <c r="B185" s="9" t="s">
        <v>637</v>
      </c>
      <c r="C185" s="9" t="s">
        <v>636</v>
      </c>
      <c r="D185" s="11">
        <v>15</v>
      </c>
      <c r="E185" s="9" t="s">
        <v>25</v>
      </c>
      <c r="F185" s="33">
        <v>72603.554733259545</v>
      </c>
      <c r="G185" s="51" t="s">
        <v>68</v>
      </c>
      <c r="H185" s="13">
        <v>600</v>
      </c>
      <c r="I185" s="13" t="s">
        <v>69</v>
      </c>
    </row>
    <row r="186" spans="2:9">
      <c r="B186" s="294" t="s">
        <v>78</v>
      </c>
      <c r="C186" s="294" t="s">
        <v>636</v>
      </c>
      <c r="D186" s="292">
        <v>1</v>
      </c>
      <c r="E186" s="294" t="s">
        <v>25</v>
      </c>
      <c r="F186" s="327">
        <v>91886.400000000009</v>
      </c>
      <c r="G186" s="51" t="s">
        <v>79</v>
      </c>
      <c r="H186" s="13">
        <v>45</v>
      </c>
      <c r="I186" s="13" t="s">
        <v>80</v>
      </c>
    </row>
    <row r="187" spans="2:9">
      <c r="B187" s="295"/>
      <c r="C187" s="295"/>
      <c r="D187" s="293"/>
      <c r="E187" s="295"/>
      <c r="F187" s="329"/>
      <c r="G187" s="51" t="s">
        <v>68</v>
      </c>
      <c r="H187" s="13">
        <v>600</v>
      </c>
      <c r="I187" s="13" t="s">
        <v>69</v>
      </c>
    </row>
    <row r="188" spans="2:9">
      <c r="B188" s="9" t="s">
        <v>638</v>
      </c>
      <c r="C188" s="9" t="s">
        <v>636</v>
      </c>
      <c r="D188" s="11">
        <v>15</v>
      </c>
      <c r="E188" s="9" t="s">
        <v>25</v>
      </c>
      <c r="F188" s="33">
        <v>296800.25584771804</v>
      </c>
      <c r="G188" s="51" t="s">
        <v>68</v>
      </c>
      <c r="H188" s="13">
        <v>600</v>
      </c>
      <c r="I188" s="13" t="s">
        <v>69</v>
      </c>
    </row>
    <row r="189" spans="2:9">
      <c r="B189" s="9" t="s">
        <v>691</v>
      </c>
      <c r="C189" s="9" t="s">
        <v>636</v>
      </c>
      <c r="D189" s="11">
        <v>15</v>
      </c>
      <c r="E189" s="9" t="s">
        <v>25</v>
      </c>
      <c r="F189" s="33">
        <v>72603.554733259545</v>
      </c>
      <c r="G189" s="51" t="s">
        <v>68</v>
      </c>
      <c r="H189" s="13">
        <v>600</v>
      </c>
      <c r="I189" s="13" t="s">
        <v>69</v>
      </c>
    </row>
    <row r="190" spans="2:9">
      <c r="B190" s="294" t="s">
        <v>147</v>
      </c>
      <c r="C190" s="294" t="s">
        <v>636</v>
      </c>
      <c r="D190" s="292">
        <v>1</v>
      </c>
      <c r="E190" s="294" t="s">
        <v>25</v>
      </c>
      <c r="F190" s="327">
        <v>187381.35</v>
      </c>
      <c r="G190" s="51" t="s">
        <v>79</v>
      </c>
      <c r="H190" s="13">
        <v>75</v>
      </c>
      <c r="I190" s="13" t="s">
        <v>80</v>
      </c>
    </row>
    <row r="191" spans="2:9">
      <c r="B191" s="295"/>
      <c r="C191" s="295"/>
      <c r="D191" s="293"/>
      <c r="E191" s="295"/>
      <c r="F191" s="329"/>
      <c r="G191" s="51" t="s">
        <v>68</v>
      </c>
      <c r="H191" s="13">
        <v>600</v>
      </c>
      <c r="I191" s="13" t="s">
        <v>69</v>
      </c>
    </row>
    <row r="192" spans="2:9">
      <c r="B192" s="9" t="s">
        <v>112</v>
      </c>
      <c r="C192" s="9" t="s">
        <v>636</v>
      </c>
      <c r="D192" s="11">
        <v>1</v>
      </c>
      <c r="E192" s="9" t="s">
        <v>25</v>
      </c>
      <c r="F192" s="33">
        <v>17411.284702000001</v>
      </c>
      <c r="G192" s="51" t="s">
        <v>37</v>
      </c>
      <c r="H192" s="13">
        <v>5</v>
      </c>
      <c r="I192" s="13" t="s">
        <v>38</v>
      </c>
    </row>
    <row r="193" spans="2:9">
      <c r="B193" s="9" t="s">
        <v>640</v>
      </c>
      <c r="C193" s="9" t="s">
        <v>636</v>
      </c>
      <c r="D193" s="11">
        <v>1</v>
      </c>
      <c r="E193" s="9" t="s">
        <v>25</v>
      </c>
      <c r="F193" s="33">
        <v>17411.284702000001</v>
      </c>
      <c r="G193" s="51" t="s">
        <v>37</v>
      </c>
      <c r="H193" s="13">
        <v>5</v>
      </c>
      <c r="I193" s="13" t="s">
        <v>38</v>
      </c>
    </row>
    <row r="194" spans="2:9">
      <c r="B194" s="294" t="s">
        <v>668</v>
      </c>
      <c r="C194" s="294" t="s">
        <v>348</v>
      </c>
      <c r="D194" s="292">
        <v>3</v>
      </c>
      <c r="E194" s="294" t="s">
        <v>25</v>
      </c>
      <c r="F194" s="327">
        <v>3792.3900000000003</v>
      </c>
      <c r="G194" s="51" t="s">
        <v>669</v>
      </c>
      <c r="H194" s="13" t="s">
        <v>670</v>
      </c>
      <c r="I194" s="13"/>
    </row>
    <row r="195" spans="2:9">
      <c r="B195" s="295"/>
      <c r="C195" s="295"/>
      <c r="D195" s="293"/>
      <c r="E195" s="295"/>
      <c r="F195" s="329"/>
      <c r="G195" s="51" t="s">
        <v>671</v>
      </c>
      <c r="H195" s="13" t="s">
        <v>672</v>
      </c>
      <c r="I195" s="13"/>
    </row>
    <row r="196" spans="2:9">
      <c r="B196" s="294" t="s">
        <v>149</v>
      </c>
      <c r="C196" s="294" t="s">
        <v>636</v>
      </c>
      <c r="D196" s="292">
        <v>1</v>
      </c>
      <c r="E196" s="294" t="s">
        <v>25</v>
      </c>
      <c r="F196" s="327">
        <v>49603.725000000006</v>
      </c>
      <c r="G196" s="51" t="s">
        <v>79</v>
      </c>
      <c r="H196" s="13">
        <v>75</v>
      </c>
      <c r="I196" s="13" t="s">
        <v>80</v>
      </c>
    </row>
    <row r="197" spans="2:9">
      <c r="B197" s="295"/>
      <c r="C197" s="295"/>
      <c r="D197" s="293"/>
      <c r="E197" s="295"/>
      <c r="F197" s="329"/>
      <c r="G197" s="51" t="s">
        <v>68</v>
      </c>
      <c r="H197" s="13">
        <v>150</v>
      </c>
      <c r="I197" s="13" t="s">
        <v>69</v>
      </c>
    </row>
    <row r="198" spans="2:9">
      <c r="B198" s="9" t="s">
        <v>674</v>
      </c>
      <c r="C198" s="9" t="s">
        <v>636</v>
      </c>
      <c r="D198" s="11">
        <v>2</v>
      </c>
      <c r="E198" s="9" t="s">
        <v>25</v>
      </c>
      <c r="F198" s="33">
        <v>15708.566575635719</v>
      </c>
      <c r="G198" s="51" t="s">
        <v>68</v>
      </c>
      <c r="H198" s="13">
        <v>150</v>
      </c>
      <c r="I198" s="13" t="s">
        <v>69</v>
      </c>
    </row>
    <row r="199" spans="2:9">
      <c r="B199" s="9" t="s">
        <v>675</v>
      </c>
      <c r="C199" s="9" t="s">
        <v>636</v>
      </c>
      <c r="D199" s="11">
        <v>2</v>
      </c>
      <c r="E199" s="9" t="s">
        <v>25</v>
      </c>
      <c r="F199" s="33">
        <v>1585.8712886754874</v>
      </c>
      <c r="G199" s="51" t="s">
        <v>68</v>
      </c>
      <c r="H199" s="13">
        <v>150</v>
      </c>
      <c r="I199" s="13" t="s">
        <v>69</v>
      </c>
    </row>
    <row r="200" spans="2:9">
      <c r="B200" s="294" t="s">
        <v>692</v>
      </c>
      <c r="C200" s="294" t="s">
        <v>636</v>
      </c>
      <c r="D200" s="292">
        <v>1</v>
      </c>
      <c r="E200" s="294" t="s">
        <v>25</v>
      </c>
      <c r="F200" s="327">
        <v>19198</v>
      </c>
      <c r="G200" s="51" t="s">
        <v>79</v>
      </c>
      <c r="H200" s="13">
        <v>25</v>
      </c>
      <c r="I200" s="13" t="s">
        <v>80</v>
      </c>
    </row>
    <row r="201" spans="2:9">
      <c r="B201" s="295"/>
      <c r="C201" s="295"/>
      <c r="D201" s="293"/>
      <c r="E201" s="295"/>
      <c r="F201" s="329"/>
      <c r="G201" s="51" t="s">
        <v>68</v>
      </c>
      <c r="H201" s="13">
        <v>200</v>
      </c>
      <c r="I201" s="13" t="s">
        <v>69</v>
      </c>
    </row>
    <row r="202" spans="2:9">
      <c r="B202" s="9" t="s">
        <v>76</v>
      </c>
      <c r="C202" s="9" t="s">
        <v>636</v>
      </c>
      <c r="D202" s="11">
        <v>4</v>
      </c>
      <c r="E202" s="9" t="s">
        <v>25</v>
      </c>
      <c r="F202" s="33">
        <v>29243.151539999995</v>
      </c>
      <c r="G202" s="51" t="s">
        <v>68</v>
      </c>
      <c r="H202" s="13">
        <v>600</v>
      </c>
      <c r="I202" s="13" t="s">
        <v>69</v>
      </c>
    </row>
    <row r="203" spans="2:9">
      <c r="B203" s="9" t="s">
        <v>621</v>
      </c>
      <c r="C203" s="9" t="s">
        <v>602</v>
      </c>
      <c r="D203" s="11">
        <v>1</v>
      </c>
      <c r="E203" s="9" t="s">
        <v>25</v>
      </c>
      <c r="F203" s="33">
        <v>1027941.02</v>
      </c>
      <c r="G203" s="51" t="s">
        <v>603</v>
      </c>
      <c r="H203" s="13">
        <v>228</v>
      </c>
      <c r="I203" s="13" t="s">
        <v>27</v>
      </c>
    </row>
    <row r="204" spans="2:9">
      <c r="B204" s="9" t="s">
        <v>673</v>
      </c>
      <c r="C204" s="9" t="s">
        <v>602</v>
      </c>
      <c r="D204" s="11">
        <v>1</v>
      </c>
      <c r="E204" s="9" t="s">
        <v>25</v>
      </c>
      <c r="F204" s="33">
        <v>324475.46000000002</v>
      </c>
      <c r="G204" s="51" t="s">
        <v>603</v>
      </c>
      <c r="H204" s="13">
        <v>32</v>
      </c>
      <c r="I204" s="13" t="s">
        <v>27</v>
      </c>
    </row>
    <row r="205" spans="2:9">
      <c r="B205" s="9" t="s">
        <v>642</v>
      </c>
      <c r="C205" s="9" t="s">
        <v>602</v>
      </c>
      <c r="D205" s="11">
        <v>1</v>
      </c>
      <c r="E205" s="9" t="s">
        <v>25</v>
      </c>
      <c r="F205" s="33">
        <v>236183.35399999999</v>
      </c>
      <c r="G205" s="51" t="s">
        <v>603</v>
      </c>
      <c r="H205" s="13">
        <v>7.4</v>
      </c>
      <c r="I205" s="13" t="s">
        <v>27</v>
      </c>
    </row>
    <row r="206" spans="2:9">
      <c r="B206" s="9" t="s">
        <v>219</v>
      </c>
      <c r="C206" s="9" t="s">
        <v>636</v>
      </c>
      <c r="D206" s="11">
        <v>2</v>
      </c>
      <c r="E206" s="9" t="s">
        <v>25</v>
      </c>
      <c r="F206" s="33">
        <v>23464.020352</v>
      </c>
      <c r="G206" s="51" t="s">
        <v>68</v>
      </c>
      <c r="H206" s="13">
        <v>600</v>
      </c>
      <c r="I206" s="13" t="s">
        <v>69</v>
      </c>
    </row>
    <row r="207" spans="2:9">
      <c r="B207" s="9" t="s">
        <v>643</v>
      </c>
      <c r="C207" s="9" t="s">
        <v>636</v>
      </c>
      <c r="D207" s="11">
        <v>2</v>
      </c>
      <c r="E207" s="9" t="s">
        <v>25</v>
      </c>
      <c r="F207" s="33">
        <v>34822.569404000002</v>
      </c>
      <c r="G207" s="51" t="s">
        <v>37</v>
      </c>
      <c r="H207" s="13">
        <v>5</v>
      </c>
      <c r="I207" s="13" t="s">
        <v>38</v>
      </c>
    </row>
    <row r="208" spans="2:9">
      <c r="B208" s="9" t="s">
        <v>693</v>
      </c>
      <c r="C208" s="9" t="s">
        <v>636</v>
      </c>
      <c r="D208" s="11">
        <v>1</v>
      </c>
      <c r="E208" s="9" t="s">
        <v>25</v>
      </c>
      <c r="F208" s="33">
        <v>4840.2369822173032</v>
      </c>
      <c r="G208" s="51" t="s">
        <v>68</v>
      </c>
      <c r="H208" s="13">
        <v>600</v>
      </c>
      <c r="I208" s="13" t="s">
        <v>69</v>
      </c>
    </row>
    <row r="209" spans="2:9">
      <c r="B209" s="9" t="s">
        <v>694</v>
      </c>
      <c r="C209" s="9" t="s">
        <v>636</v>
      </c>
      <c r="D209" s="11">
        <v>1</v>
      </c>
      <c r="E209" s="9" t="s">
        <v>25</v>
      </c>
      <c r="F209" s="33">
        <v>19786.683723181202</v>
      </c>
      <c r="G209" s="51" t="s">
        <v>68</v>
      </c>
      <c r="H209" s="13">
        <v>600</v>
      </c>
      <c r="I209" s="13" t="s">
        <v>69</v>
      </c>
    </row>
    <row r="210" spans="2:9">
      <c r="B210" s="9" t="s">
        <v>644</v>
      </c>
      <c r="C210" s="9" t="s">
        <v>636</v>
      </c>
      <c r="D210" s="11">
        <v>1</v>
      </c>
      <c r="E210" s="9" t="s">
        <v>25</v>
      </c>
      <c r="F210" s="33">
        <v>29712.109199999999</v>
      </c>
      <c r="G210" s="51" t="s">
        <v>68</v>
      </c>
      <c r="H210" s="13">
        <v>600</v>
      </c>
      <c r="I210" s="13" t="s">
        <v>69</v>
      </c>
    </row>
    <row r="211" spans="2:9">
      <c r="B211" s="9" t="s">
        <v>186</v>
      </c>
      <c r="C211" s="9" t="s">
        <v>636</v>
      </c>
      <c r="D211" s="11">
        <v>1</v>
      </c>
      <c r="E211" s="9" t="s">
        <v>25</v>
      </c>
      <c r="F211" s="33">
        <v>58417.929543999991</v>
      </c>
      <c r="G211" s="51" t="s">
        <v>79</v>
      </c>
      <c r="H211" s="13">
        <v>300</v>
      </c>
      <c r="I211" s="13" t="s">
        <v>80</v>
      </c>
    </row>
    <row r="212" spans="2:9">
      <c r="B212" s="9" t="s">
        <v>131</v>
      </c>
      <c r="C212" s="9" t="s">
        <v>124</v>
      </c>
      <c r="D212" s="11">
        <v>1</v>
      </c>
      <c r="E212" s="9" t="s">
        <v>25</v>
      </c>
      <c r="F212" s="33">
        <v>21533.596399027367</v>
      </c>
      <c r="G212" s="51" t="s">
        <v>185</v>
      </c>
      <c r="H212" s="13">
        <v>130</v>
      </c>
      <c r="I212" s="13" t="s">
        <v>58</v>
      </c>
    </row>
    <row r="213" spans="2:9">
      <c r="B213" s="294" t="s">
        <v>595</v>
      </c>
      <c r="C213" s="294" t="s">
        <v>636</v>
      </c>
      <c r="D213" s="292">
        <v>1</v>
      </c>
      <c r="E213" s="294" t="s">
        <v>25</v>
      </c>
      <c r="F213" s="327">
        <v>10715.4</v>
      </c>
      <c r="G213" s="51" t="s">
        <v>79</v>
      </c>
      <c r="H213" s="13">
        <v>40</v>
      </c>
      <c r="I213" s="13" t="s">
        <v>80</v>
      </c>
    </row>
    <row r="214" spans="2:9">
      <c r="B214" s="295"/>
      <c r="C214" s="295"/>
      <c r="D214" s="293"/>
      <c r="E214" s="295"/>
      <c r="F214" s="329"/>
      <c r="G214" s="51" t="s">
        <v>68</v>
      </c>
      <c r="H214" s="13">
        <v>25</v>
      </c>
      <c r="I214" s="13" t="s">
        <v>69</v>
      </c>
    </row>
    <row r="215" spans="2:9">
      <c r="B215" s="9" t="s">
        <v>649</v>
      </c>
      <c r="C215" s="9" t="s">
        <v>650</v>
      </c>
      <c r="D215" s="11">
        <v>2</v>
      </c>
      <c r="E215" s="9" t="s">
        <v>25</v>
      </c>
      <c r="F215" s="33">
        <v>2404693.1892363038</v>
      </c>
      <c r="G215" s="51" t="s">
        <v>37</v>
      </c>
      <c r="H215" s="13">
        <v>450</v>
      </c>
      <c r="I215" s="13" t="s">
        <v>38</v>
      </c>
    </row>
    <row r="216" spans="2:9">
      <c r="B216" s="294" t="s">
        <v>695</v>
      </c>
      <c r="C216" s="294" t="s">
        <v>636</v>
      </c>
      <c r="D216" s="292">
        <v>1</v>
      </c>
      <c r="E216" s="294" t="s">
        <v>25</v>
      </c>
      <c r="F216" s="327">
        <v>274825.98000000004</v>
      </c>
      <c r="G216" s="51" t="s">
        <v>79</v>
      </c>
      <c r="H216" s="13">
        <v>110</v>
      </c>
      <c r="I216" s="13" t="s">
        <v>80</v>
      </c>
    </row>
    <row r="217" spans="2:9">
      <c r="B217" s="295"/>
      <c r="C217" s="295"/>
      <c r="D217" s="293"/>
      <c r="E217" s="295"/>
      <c r="F217" s="329"/>
      <c r="G217" s="51" t="s">
        <v>68</v>
      </c>
      <c r="H217" s="13">
        <v>600</v>
      </c>
      <c r="I217" s="13" t="s">
        <v>69</v>
      </c>
    </row>
    <row r="218" spans="2:9">
      <c r="B218" s="9" t="s">
        <v>132</v>
      </c>
      <c r="C218" s="9" t="s">
        <v>124</v>
      </c>
      <c r="D218" s="11">
        <v>1</v>
      </c>
      <c r="E218" s="9" t="s">
        <v>25</v>
      </c>
      <c r="F218" s="33">
        <v>43522.234507063724</v>
      </c>
      <c r="G218" s="51" t="s">
        <v>185</v>
      </c>
      <c r="H218" s="13">
        <v>1100</v>
      </c>
      <c r="I218" s="13" t="s">
        <v>58</v>
      </c>
    </row>
    <row r="219" spans="2:9">
      <c r="B219" s="9" t="s">
        <v>143</v>
      </c>
      <c r="C219" s="9" t="s">
        <v>124</v>
      </c>
      <c r="D219" s="11">
        <v>1</v>
      </c>
      <c r="E219" s="9" t="s">
        <v>25</v>
      </c>
      <c r="F219" s="33">
        <v>16800</v>
      </c>
      <c r="G219" s="51" t="s">
        <v>676</v>
      </c>
      <c r="H219" s="13">
        <v>0.56000000000000005</v>
      </c>
      <c r="I219" s="13"/>
    </row>
    <row r="220" spans="2:9">
      <c r="B220" s="9" t="s">
        <v>567</v>
      </c>
      <c r="C220" s="9" t="s">
        <v>124</v>
      </c>
      <c r="D220" s="11">
        <v>1</v>
      </c>
      <c r="E220" s="9" t="s">
        <v>25</v>
      </c>
      <c r="F220" s="33">
        <v>80571.88</v>
      </c>
      <c r="G220" s="51" t="s">
        <v>26</v>
      </c>
      <c r="H220" s="13">
        <v>41.7</v>
      </c>
      <c r="I220" s="13" t="s">
        <v>27</v>
      </c>
    </row>
    <row r="221" spans="2:9">
      <c r="B221" s="3"/>
      <c r="C221" s="3"/>
      <c r="D221" s="2"/>
      <c r="E221" s="3"/>
      <c r="F221" s="28"/>
    </row>
    <row r="222" spans="2:9">
      <c r="B222" s="3"/>
      <c r="C222" t="s">
        <v>653</v>
      </c>
      <c r="F222" s="28">
        <f>SUM(F175:F220)</f>
        <v>15713604.034364659</v>
      </c>
    </row>
    <row r="223" spans="2:9">
      <c r="B223" s="3"/>
      <c r="C223" s="3"/>
      <c r="D223" s="2"/>
      <c r="E223" s="3"/>
      <c r="F223" s="28"/>
    </row>
    <row r="224" spans="2:9">
      <c r="B224" s="3"/>
      <c r="C224" s="3"/>
      <c r="D224" s="2"/>
      <c r="E224" s="3"/>
      <c r="F224" s="28"/>
    </row>
    <row r="225" spans="2:7">
      <c r="B225" s="3"/>
      <c r="C225" t="s">
        <v>221</v>
      </c>
      <c r="D225" s="19"/>
      <c r="E225" s="3"/>
      <c r="F225" s="19">
        <v>903532.23197596776</v>
      </c>
    </row>
    <row r="226" spans="2:7">
      <c r="D226" s="19"/>
      <c r="E226" s="3"/>
      <c r="F226" s="19"/>
    </row>
    <row r="227" spans="2:7">
      <c r="B227" s="3"/>
      <c r="C227" t="s">
        <v>365</v>
      </c>
      <c r="D227" s="19"/>
      <c r="E227" s="3"/>
      <c r="F227" s="19">
        <v>574490.61978439521</v>
      </c>
      <c r="G227" t="s">
        <v>696</v>
      </c>
    </row>
    <row r="228" spans="2:7">
      <c r="B228" s="3"/>
      <c r="C228" t="s">
        <v>168</v>
      </c>
      <c r="D228" s="19"/>
      <c r="E228" s="3"/>
      <c r="F228" s="19">
        <v>445339.25193792873</v>
      </c>
      <c r="G228" t="s">
        <v>697</v>
      </c>
    </row>
    <row r="229" spans="2:7">
      <c r="B229" s="3"/>
      <c r="C229" t="s">
        <v>366</v>
      </c>
      <c r="D229" s="19"/>
      <c r="E229" s="3"/>
      <c r="F229" s="19">
        <v>61822.811432935487</v>
      </c>
      <c r="G229" t="s">
        <v>656</v>
      </c>
    </row>
    <row r="230" spans="2:7">
      <c r="B230" s="3"/>
      <c r="C230" t="s">
        <v>169</v>
      </c>
      <c r="D230" s="19"/>
      <c r="E230" s="3"/>
      <c r="F230" s="19">
        <v>2223012.6229994134</v>
      </c>
      <c r="G230" t="s">
        <v>698</v>
      </c>
    </row>
    <row r="231" spans="2:7">
      <c r="B231" s="3"/>
      <c r="C231" t="s">
        <v>170</v>
      </c>
      <c r="D231" s="19"/>
      <c r="E231" s="3"/>
      <c r="F231" s="19">
        <v>223390.66542399081</v>
      </c>
      <c r="G231" t="s">
        <v>654</v>
      </c>
    </row>
    <row r="232" spans="2:7">
      <c r="B232" s="3"/>
      <c r="C232" t="s">
        <v>699</v>
      </c>
      <c r="D232" s="19"/>
      <c r="E232" s="3"/>
      <c r="F232" s="19">
        <f>SUM(F227:F231)</f>
        <v>3528055.9715786637</v>
      </c>
    </row>
    <row r="233" spans="2:7">
      <c r="B233" s="3"/>
      <c r="C233" s="3"/>
      <c r="D233" s="19"/>
      <c r="E233" s="3"/>
      <c r="F233" s="19"/>
    </row>
    <row r="234" spans="2:7">
      <c r="B234" s="3"/>
      <c r="C234" t="s">
        <v>174</v>
      </c>
      <c r="D234" s="19"/>
      <c r="E234" s="3"/>
      <c r="F234" s="19">
        <v>7722589.4010787159</v>
      </c>
    </row>
    <row r="235" spans="2:7">
      <c r="B235" s="3"/>
      <c r="C235" s="3"/>
      <c r="D235" s="2"/>
      <c r="E235" s="3"/>
      <c r="F235" s="28"/>
    </row>
    <row r="236" spans="2:7">
      <c r="B236" s="3"/>
      <c r="C236" s="1" t="s">
        <v>661</v>
      </c>
      <c r="D236" s="2"/>
      <c r="E236" s="3"/>
      <c r="F236" s="28">
        <f>F222+F225+F232+F234</f>
        <v>27867781.638998006</v>
      </c>
    </row>
    <row r="237" spans="2:7">
      <c r="B237" s="3"/>
      <c r="C237" s="3"/>
      <c r="D237" s="2"/>
      <c r="E237" s="3"/>
      <c r="F237" s="28"/>
    </row>
    <row r="239" spans="2:7" ht="18.5">
      <c r="B239" s="64" t="s">
        <v>11</v>
      </c>
      <c r="C239" s="66" t="s">
        <v>700</v>
      </c>
      <c r="E239" s="3"/>
      <c r="F239" s="28"/>
    </row>
    <row r="240" spans="2:7" ht="18.5">
      <c r="B240" s="64" t="s">
        <v>13</v>
      </c>
      <c r="C240" s="66" t="s">
        <v>701</v>
      </c>
      <c r="D240" s="2"/>
      <c r="E240" s="3"/>
      <c r="F240" s="28"/>
    </row>
    <row r="241" spans="2:9">
      <c r="B241" s="3"/>
      <c r="C241" s="3"/>
      <c r="D241" s="2"/>
      <c r="E241" s="3"/>
      <c r="F241" s="28"/>
    </row>
    <row r="242" spans="2:9">
      <c r="B242" s="32" t="s">
        <v>15</v>
      </c>
      <c r="C242" s="32" t="s">
        <v>16</v>
      </c>
      <c r="D242" s="30" t="s">
        <v>17</v>
      </c>
      <c r="E242" s="32" t="s">
        <v>180</v>
      </c>
      <c r="F242" s="31" t="s">
        <v>181</v>
      </c>
      <c r="G242" s="32" t="s">
        <v>20</v>
      </c>
      <c r="H242" s="32" t="s">
        <v>182</v>
      </c>
      <c r="I242" s="32" t="s">
        <v>557</v>
      </c>
    </row>
    <row r="243" spans="2:9">
      <c r="B243" s="9" t="s">
        <v>625</v>
      </c>
      <c r="C243" s="9" t="s">
        <v>559</v>
      </c>
      <c r="D243" s="11">
        <v>1</v>
      </c>
      <c r="E243" s="13" t="s">
        <v>25</v>
      </c>
      <c r="F243" s="33">
        <v>2618039.2297251751</v>
      </c>
      <c r="G243" s="51" t="s">
        <v>626</v>
      </c>
      <c r="H243" s="13">
        <v>200</v>
      </c>
      <c r="I243" s="13" t="s">
        <v>38</v>
      </c>
    </row>
    <row r="244" spans="2:9">
      <c r="B244" s="9" t="s">
        <v>702</v>
      </c>
      <c r="C244" s="9" t="s">
        <v>650</v>
      </c>
      <c r="D244" s="11">
        <v>1</v>
      </c>
      <c r="E244" s="13" t="s">
        <v>25</v>
      </c>
      <c r="F244" s="33">
        <v>389636.99029999995</v>
      </c>
      <c r="G244" s="51" t="s">
        <v>626</v>
      </c>
      <c r="H244" s="13">
        <v>300</v>
      </c>
      <c r="I244" s="13" t="s">
        <v>38</v>
      </c>
    </row>
    <row r="245" spans="2:9">
      <c r="B245" s="9" t="s">
        <v>652</v>
      </c>
      <c r="C245" s="9" t="s">
        <v>650</v>
      </c>
      <c r="D245" s="11">
        <v>1</v>
      </c>
      <c r="E245" s="13" t="s">
        <v>25</v>
      </c>
      <c r="F245" s="33">
        <v>122479.78037754288</v>
      </c>
      <c r="G245" s="51" t="s">
        <v>603</v>
      </c>
      <c r="H245" s="13">
        <v>2.5</v>
      </c>
      <c r="I245" s="13" t="s">
        <v>27</v>
      </c>
    </row>
    <row r="246" spans="2:9">
      <c r="B246" s="9" t="s">
        <v>649</v>
      </c>
      <c r="C246" s="9" t="s">
        <v>650</v>
      </c>
      <c r="D246" s="11">
        <v>1</v>
      </c>
      <c r="E246" s="13" t="s">
        <v>25</v>
      </c>
      <c r="F246" s="33">
        <v>443101.13144714921</v>
      </c>
      <c r="G246" s="51" t="s">
        <v>626</v>
      </c>
      <c r="H246" s="13">
        <v>300</v>
      </c>
      <c r="I246" s="13" t="s">
        <v>38</v>
      </c>
    </row>
    <row r="247" spans="2:9">
      <c r="B247" s="9" t="s">
        <v>112</v>
      </c>
      <c r="C247" s="9" t="s">
        <v>589</v>
      </c>
      <c r="D247" s="11">
        <v>1</v>
      </c>
      <c r="E247" s="13" t="s">
        <v>25</v>
      </c>
      <c r="F247" s="33">
        <v>17411.284702000001</v>
      </c>
      <c r="G247" s="51" t="s">
        <v>626</v>
      </c>
      <c r="H247" s="13">
        <v>5</v>
      </c>
      <c r="I247" s="13" t="s">
        <v>38</v>
      </c>
    </row>
    <row r="248" spans="2:9">
      <c r="B248" s="9" t="s">
        <v>644</v>
      </c>
      <c r="C248" s="9" t="s">
        <v>235</v>
      </c>
      <c r="D248" s="11">
        <v>1</v>
      </c>
      <c r="E248" s="13" t="s">
        <v>25</v>
      </c>
      <c r="F248" s="33">
        <v>14856.054599999999</v>
      </c>
      <c r="G248" s="51" t="s">
        <v>447</v>
      </c>
      <c r="H248" s="13">
        <v>300</v>
      </c>
      <c r="I248" s="13" t="s">
        <v>69</v>
      </c>
    </row>
    <row r="249" spans="2:9">
      <c r="B249" s="9" t="s">
        <v>186</v>
      </c>
      <c r="C249" s="9" t="s">
        <v>636</v>
      </c>
      <c r="D249" s="11">
        <v>1</v>
      </c>
      <c r="E249" s="13" t="s">
        <v>25</v>
      </c>
      <c r="F249" s="33">
        <v>163774.48307078815</v>
      </c>
      <c r="G249" s="51" t="s">
        <v>79</v>
      </c>
      <c r="H249" s="13">
        <v>400</v>
      </c>
      <c r="I249" s="13" t="s">
        <v>80</v>
      </c>
    </row>
    <row r="250" spans="2:9">
      <c r="B250" s="9" t="s">
        <v>565</v>
      </c>
      <c r="C250" s="9" t="s">
        <v>566</v>
      </c>
      <c r="D250" s="11">
        <v>1</v>
      </c>
      <c r="E250" s="13" t="s">
        <v>25</v>
      </c>
      <c r="F250" s="33">
        <v>292685.315</v>
      </c>
      <c r="G250" s="51" t="s">
        <v>42</v>
      </c>
      <c r="H250" s="13">
        <v>5.5</v>
      </c>
      <c r="I250" s="13" t="s">
        <v>560</v>
      </c>
    </row>
    <row r="251" spans="2:9">
      <c r="B251" s="9" t="s">
        <v>703</v>
      </c>
      <c r="C251" s="9" t="s">
        <v>124</v>
      </c>
      <c r="D251" s="11">
        <v>1</v>
      </c>
      <c r="E251" s="13" t="s">
        <v>25</v>
      </c>
      <c r="F251" s="33">
        <v>151132.70981100001</v>
      </c>
      <c r="G251" s="51" t="s">
        <v>109</v>
      </c>
      <c r="H251" s="13">
        <v>25</v>
      </c>
      <c r="I251" s="13" t="s">
        <v>58</v>
      </c>
    </row>
    <row r="252" spans="2:9">
      <c r="B252" s="9" t="s">
        <v>704</v>
      </c>
      <c r="C252" s="9" t="s">
        <v>705</v>
      </c>
      <c r="D252" s="11">
        <v>4</v>
      </c>
      <c r="E252" s="13" t="s">
        <v>25</v>
      </c>
      <c r="F252" s="33">
        <v>3971.8387400000001</v>
      </c>
      <c r="G252" s="51" t="s">
        <v>42</v>
      </c>
      <c r="H252" s="13">
        <v>5.5</v>
      </c>
      <c r="I252" s="13" t="s">
        <v>560</v>
      </c>
    </row>
    <row r="253" spans="2:9">
      <c r="B253" s="294" t="s">
        <v>706</v>
      </c>
      <c r="C253" s="294" t="s">
        <v>705</v>
      </c>
      <c r="D253" s="292">
        <v>4</v>
      </c>
      <c r="E253" s="288" t="s">
        <v>25</v>
      </c>
      <c r="F253" s="327">
        <v>59779.520000000004</v>
      </c>
      <c r="G253" s="51" t="s">
        <v>79</v>
      </c>
      <c r="H253" s="13">
        <v>100</v>
      </c>
      <c r="I253" s="13" t="s">
        <v>80</v>
      </c>
    </row>
    <row r="254" spans="2:9">
      <c r="B254" s="295"/>
      <c r="C254" s="295"/>
      <c r="D254" s="293"/>
      <c r="E254" s="289"/>
      <c r="F254" s="329"/>
      <c r="G254" s="51" t="s">
        <v>68</v>
      </c>
      <c r="H254" s="13">
        <v>25</v>
      </c>
      <c r="I254" s="13" t="s">
        <v>69</v>
      </c>
    </row>
    <row r="255" spans="2:9">
      <c r="B255" s="9" t="s">
        <v>131</v>
      </c>
      <c r="C255" s="9" t="s">
        <v>124</v>
      </c>
      <c r="D255" s="11">
        <v>1</v>
      </c>
      <c r="E255" s="13" t="s">
        <v>25</v>
      </c>
      <c r="F255" s="33">
        <v>97548.707517050003</v>
      </c>
      <c r="G255" s="51" t="s">
        <v>109</v>
      </c>
      <c r="H255" s="13">
        <v>750</v>
      </c>
      <c r="I255" s="13" t="s">
        <v>58</v>
      </c>
    </row>
    <row r="256" spans="2:9">
      <c r="B256" s="9" t="s">
        <v>707</v>
      </c>
      <c r="C256" s="9" t="s">
        <v>124</v>
      </c>
      <c r="D256" s="11">
        <v>1</v>
      </c>
      <c r="E256" s="13" t="s">
        <v>25</v>
      </c>
      <c r="F256" s="33">
        <v>394501.39720800007</v>
      </c>
      <c r="G256" s="51" t="s">
        <v>79</v>
      </c>
      <c r="H256" s="13">
        <v>500</v>
      </c>
      <c r="I256" s="13" t="s">
        <v>80</v>
      </c>
    </row>
    <row r="257" spans="2:9">
      <c r="B257" s="9" t="s">
        <v>132</v>
      </c>
      <c r="C257" s="9" t="s">
        <v>124</v>
      </c>
      <c r="D257" s="11">
        <v>1</v>
      </c>
      <c r="E257" s="13" t="s">
        <v>25</v>
      </c>
      <c r="F257" s="33">
        <v>42145.043187905088</v>
      </c>
      <c r="G257" s="51" t="s">
        <v>109</v>
      </c>
      <c r="H257" s="13">
        <v>1050</v>
      </c>
      <c r="I257" s="13" t="s">
        <v>58</v>
      </c>
    </row>
    <row r="258" spans="2:9">
      <c r="B258" s="9" t="s">
        <v>358</v>
      </c>
      <c r="C258" s="9" t="s">
        <v>359</v>
      </c>
      <c r="D258" s="11">
        <v>1</v>
      </c>
      <c r="E258" s="13" t="s">
        <v>25</v>
      </c>
      <c r="F258" s="33">
        <v>802320.80870099994</v>
      </c>
      <c r="G258" s="51" t="s">
        <v>603</v>
      </c>
      <c r="H258" s="13">
        <v>96</v>
      </c>
      <c r="I258" s="13" t="s">
        <v>27</v>
      </c>
    </row>
    <row r="259" spans="2:9">
      <c r="B259" s="9" t="s">
        <v>708</v>
      </c>
      <c r="C259" s="9" t="s">
        <v>359</v>
      </c>
      <c r="D259" s="11">
        <v>1</v>
      </c>
      <c r="E259" s="13" t="s">
        <v>25</v>
      </c>
      <c r="F259" s="33">
        <v>632579.16522900003</v>
      </c>
      <c r="G259" s="51" t="s">
        <v>603</v>
      </c>
      <c r="H259" s="13">
        <v>37</v>
      </c>
      <c r="I259" s="13" t="s">
        <v>27</v>
      </c>
    </row>
    <row r="260" spans="2:9">
      <c r="B260" s="294" t="s">
        <v>292</v>
      </c>
      <c r="C260" s="294" t="s">
        <v>636</v>
      </c>
      <c r="D260" s="292">
        <v>1</v>
      </c>
      <c r="E260" s="288" t="s">
        <v>25</v>
      </c>
      <c r="F260" s="327">
        <v>7753.4934320000002</v>
      </c>
      <c r="G260" s="51" t="s">
        <v>107</v>
      </c>
      <c r="H260" s="13">
        <v>3</v>
      </c>
      <c r="I260" s="13" t="s">
        <v>80</v>
      </c>
    </row>
    <row r="261" spans="2:9">
      <c r="B261" s="295"/>
      <c r="C261" s="295"/>
      <c r="D261" s="293"/>
      <c r="E261" s="289"/>
      <c r="F261" s="329"/>
      <c r="G261" s="51" t="s">
        <v>563</v>
      </c>
      <c r="H261" s="13">
        <v>3000</v>
      </c>
      <c r="I261" s="13" t="s">
        <v>69</v>
      </c>
    </row>
    <row r="262" spans="2:9">
      <c r="B262" s="9" t="s">
        <v>582</v>
      </c>
      <c r="C262" s="9" t="s">
        <v>566</v>
      </c>
      <c r="D262" s="11">
        <v>1</v>
      </c>
      <c r="E262" s="13" t="s">
        <v>25</v>
      </c>
      <c r="F262" s="33">
        <v>783020.005</v>
      </c>
      <c r="G262" s="51" t="s">
        <v>42</v>
      </c>
      <c r="H262" s="13">
        <v>5.5</v>
      </c>
      <c r="I262" s="13" t="s">
        <v>560</v>
      </c>
    </row>
    <row r="263" spans="2:9">
      <c r="B263" s="294" t="s">
        <v>280</v>
      </c>
      <c r="C263" s="294" t="s">
        <v>348</v>
      </c>
      <c r="D263" s="292">
        <v>1</v>
      </c>
      <c r="E263" s="288" t="s">
        <v>25</v>
      </c>
      <c r="F263" s="327">
        <v>13564.472425000002</v>
      </c>
      <c r="G263" s="51" t="s">
        <v>447</v>
      </c>
      <c r="H263" s="13">
        <v>300</v>
      </c>
      <c r="I263" s="13" t="s">
        <v>69</v>
      </c>
    </row>
    <row r="264" spans="2:9">
      <c r="B264" s="325"/>
      <c r="C264" s="325"/>
      <c r="D264" s="326"/>
      <c r="E264" s="330"/>
      <c r="F264" s="328"/>
      <c r="G264" s="51" t="s">
        <v>709</v>
      </c>
      <c r="H264" s="13">
        <v>35</v>
      </c>
      <c r="I264" s="13" t="s">
        <v>80</v>
      </c>
    </row>
    <row r="265" spans="2:9">
      <c r="B265" s="295"/>
      <c r="C265" s="295"/>
      <c r="D265" s="293"/>
      <c r="E265" s="289"/>
      <c r="F265" s="329"/>
      <c r="G265" s="51" t="s">
        <v>413</v>
      </c>
      <c r="H265" s="13">
        <v>900</v>
      </c>
      <c r="I265" s="13" t="s">
        <v>69</v>
      </c>
    </row>
    <row r="266" spans="2:9">
      <c r="B266" s="294" t="s">
        <v>276</v>
      </c>
      <c r="C266" s="294" t="s">
        <v>348</v>
      </c>
      <c r="D266" s="292">
        <v>1</v>
      </c>
      <c r="E266" s="288" t="s">
        <v>25</v>
      </c>
      <c r="F266" s="327">
        <v>14259.978179999998</v>
      </c>
      <c r="G266" s="51" t="s">
        <v>447</v>
      </c>
      <c r="H266" s="13">
        <v>300</v>
      </c>
      <c r="I266" s="13" t="s">
        <v>69</v>
      </c>
    </row>
    <row r="267" spans="2:9">
      <c r="B267" s="325"/>
      <c r="C267" s="325"/>
      <c r="D267" s="326"/>
      <c r="E267" s="330"/>
      <c r="F267" s="328"/>
      <c r="G267" s="51" t="s">
        <v>680</v>
      </c>
      <c r="H267" s="13">
        <v>45</v>
      </c>
      <c r="I267" s="13" t="s">
        <v>80</v>
      </c>
    </row>
    <row r="268" spans="2:9">
      <c r="B268" s="295"/>
      <c r="C268" s="295"/>
      <c r="D268" s="293"/>
      <c r="E268" s="289"/>
      <c r="F268" s="329"/>
      <c r="G268" s="51" t="s">
        <v>413</v>
      </c>
      <c r="H268" s="13">
        <v>900</v>
      </c>
      <c r="I268" s="13" t="s">
        <v>69</v>
      </c>
    </row>
    <row r="269" spans="2:9">
      <c r="B269" s="294" t="s">
        <v>351</v>
      </c>
      <c r="C269" s="294" t="s">
        <v>348</v>
      </c>
      <c r="D269" s="292">
        <v>1</v>
      </c>
      <c r="E269" s="288" t="s">
        <v>25</v>
      </c>
      <c r="F269" s="327">
        <v>6478.7696400000004</v>
      </c>
      <c r="G269" s="51" t="s">
        <v>447</v>
      </c>
      <c r="H269" s="13">
        <v>150</v>
      </c>
      <c r="I269" s="13" t="s">
        <v>69</v>
      </c>
    </row>
    <row r="270" spans="2:9">
      <c r="B270" s="325"/>
      <c r="C270" s="325"/>
      <c r="D270" s="326"/>
      <c r="E270" s="330"/>
      <c r="F270" s="328"/>
      <c r="G270" s="51" t="s">
        <v>680</v>
      </c>
      <c r="H270" s="13">
        <v>35</v>
      </c>
      <c r="I270" s="13" t="s">
        <v>80</v>
      </c>
    </row>
    <row r="271" spans="2:9">
      <c r="B271" s="295"/>
      <c r="C271" s="295"/>
      <c r="D271" s="293"/>
      <c r="E271" s="289"/>
      <c r="F271" s="329"/>
      <c r="G271" s="51" t="s">
        <v>413</v>
      </c>
      <c r="H271" s="13">
        <v>900</v>
      </c>
      <c r="I271" s="13" t="s">
        <v>69</v>
      </c>
    </row>
    <row r="272" spans="2:9">
      <c r="B272" s="294" t="s">
        <v>710</v>
      </c>
      <c r="C272" s="294" t="s">
        <v>348</v>
      </c>
      <c r="D272" s="292">
        <v>1</v>
      </c>
      <c r="E272" s="288" t="s">
        <v>25</v>
      </c>
      <c r="F272" s="327">
        <v>15844.420199999999</v>
      </c>
      <c r="G272" s="51" t="s">
        <v>447</v>
      </c>
      <c r="H272" s="13">
        <v>300</v>
      </c>
      <c r="I272" s="13" t="s">
        <v>69</v>
      </c>
    </row>
    <row r="273" spans="2:9">
      <c r="B273" s="325"/>
      <c r="C273" s="325"/>
      <c r="D273" s="326"/>
      <c r="E273" s="330"/>
      <c r="F273" s="328"/>
      <c r="G273" s="51" t="s">
        <v>680</v>
      </c>
      <c r="H273" s="13">
        <v>50</v>
      </c>
      <c r="I273" s="13" t="s">
        <v>80</v>
      </c>
    </row>
    <row r="274" spans="2:9">
      <c r="B274" s="295"/>
      <c r="C274" s="295"/>
      <c r="D274" s="293"/>
      <c r="E274" s="289"/>
      <c r="F274" s="329"/>
      <c r="G274" s="51" t="s">
        <v>413</v>
      </c>
      <c r="H274" s="13">
        <v>900</v>
      </c>
      <c r="I274" s="13" t="s">
        <v>69</v>
      </c>
    </row>
    <row r="275" spans="2:9">
      <c r="B275" s="294" t="s">
        <v>711</v>
      </c>
      <c r="C275" s="294" t="s">
        <v>348</v>
      </c>
      <c r="D275" s="292">
        <v>1</v>
      </c>
      <c r="E275" s="288" t="s">
        <v>25</v>
      </c>
      <c r="F275" s="327">
        <v>8752.8513600000006</v>
      </c>
      <c r="G275" s="51" t="s">
        <v>447</v>
      </c>
      <c r="H275" s="13">
        <v>50</v>
      </c>
      <c r="I275" s="13" t="s">
        <v>69</v>
      </c>
    </row>
    <row r="276" spans="2:9">
      <c r="B276" s="325"/>
      <c r="C276" s="325"/>
      <c r="D276" s="326"/>
      <c r="E276" s="330"/>
      <c r="F276" s="328"/>
      <c r="G276" s="51" t="s">
        <v>680</v>
      </c>
      <c r="H276" s="13">
        <v>90</v>
      </c>
      <c r="I276" s="13" t="s">
        <v>80</v>
      </c>
    </row>
    <row r="277" spans="2:9">
      <c r="B277" s="295"/>
      <c r="C277" s="295"/>
      <c r="D277" s="293"/>
      <c r="E277" s="289"/>
      <c r="F277" s="329"/>
      <c r="G277" s="51" t="s">
        <v>413</v>
      </c>
      <c r="H277" s="13">
        <v>900</v>
      </c>
      <c r="I277" s="13" t="s">
        <v>69</v>
      </c>
    </row>
    <row r="278" spans="2:9">
      <c r="B278" s="9" t="s">
        <v>143</v>
      </c>
      <c r="C278" s="9" t="s">
        <v>348</v>
      </c>
      <c r="D278" s="11">
        <v>1</v>
      </c>
      <c r="E278" s="13" t="s">
        <v>25</v>
      </c>
      <c r="F278" s="33">
        <v>16800</v>
      </c>
      <c r="G278" s="67" t="s">
        <v>385</v>
      </c>
      <c r="H278" s="13">
        <v>0.56000000000000005</v>
      </c>
      <c r="I278" s="13" t="s">
        <v>564</v>
      </c>
    </row>
    <row r="279" spans="2:9">
      <c r="B279" s="9" t="s">
        <v>712</v>
      </c>
      <c r="C279" s="9" t="s">
        <v>713</v>
      </c>
      <c r="D279" s="11">
        <v>2</v>
      </c>
      <c r="E279" s="13" t="s">
        <v>25</v>
      </c>
      <c r="F279" s="33">
        <v>642688.22001360881</v>
      </c>
      <c r="G279" s="51" t="s">
        <v>626</v>
      </c>
      <c r="H279" s="13">
        <v>450</v>
      </c>
      <c r="I279" s="13" t="s">
        <v>38</v>
      </c>
    </row>
    <row r="280" spans="2:9">
      <c r="B280" s="9" t="s">
        <v>714</v>
      </c>
      <c r="C280" s="9" t="s">
        <v>705</v>
      </c>
      <c r="D280" s="11">
        <v>2</v>
      </c>
      <c r="E280" s="13" t="s">
        <v>25</v>
      </c>
      <c r="F280" s="33">
        <v>28711.648187999999</v>
      </c>
      <c r="G280" s="51" t="s">
        <v>447</v>
      </c>
      <c r="H280" s="13">
        <v>300</v>
      </c>
      <c r="I280" s="13" t="s">
        <v>69</v>
      </c>
    </row>
    <row r="281" spans="2:9">
      <c r="B281" s="294" t="s">
        <v>681</v>
      </c>
      <c r="C281" s="294" t="s">
        <v>589</v>
      </c>
      <c r="D281" s="292">
        <v>1</v>
      </c>
      <c r="E281" s="288" t="s">
        <v>25</v>
      </c>
      <c r="F281" s="327">
        <v>9963.1403396914702</v>
      </c>
      <c r="G281" s="51" t="s">
        <v>79</v>
      </c>
      <c r="H281" s="13">
        <v>2</v>
      </c>
      <c r="I281" s="13" t="s">
        <v>80</v>
      </c>
    </row>
    <row r="282" spans="2:9">
      <c r="B282" s="295"/>
      <c r="C282" s="295"/>
      <c r="D282" s="293"/>
      <c r="E282" s="289"/>
      <c r="F282" s="329"/>
      <c r="G282" s="51" t="s">
        <v>68</v>
      </c>
      <c r="H282" s="13">
        <v>150</v>
      </c>
      <c r="I282" s="13" t="s">
        <v>69</v>
      </c>
    </row>
    <row r="283" spans="2:9">
      <c r="F283" s="28"/>
      <c r="G283" s="28"/>
    </row>
    <row r="284" spans="2:9">
      <c r="C284" t="s">
        <v>653</v>
      </c>
      <c r="F284" s="28">
        <f>SUM(F243:F282)</f>
        <v>7793800.4583949083</v>
      </c>
      <c r="G284" s="28"/>
    </row>
    <row r="285" spans="2:9">
      <c r="F285" s="28"/>
      <c r="G285" s="28"/>
    </row>
    <row r="286" spans="2:9">
      <c r="F286" s="28"/>
      <c r="G286" s="28"/>
    </row>
    <row r="287" spans="2:9">
      <c r="E287" s="19"/>
      <c r="F287" s="19"/>
      <c r="G287" s="28"/>
    </row>
    <row r="288" spans="2:9">
      <c r="C288" t="s">
        <v>221</v>
      </c>
      <c r="D288" s="56"/>
      <c r="E288" s="19"/>
      <c r="F288" s="19">
        <v>448143.52635770733</v>
      </c>
      <c r="G288" s="28"/>
    </row>
    <row r="289" spans="3:7">
      <c r="E289" s="19"/>
      <c r="F289" s="19"/>
      <c r="G289" s="28"/>
    </row>
    <row r="290" spans="3:7">
      <c r="C290" t="s">
        <v>301</v>
      </c>
      <c r="D290" s="56"/>
      <c r="E290" s="19"/>
      <c r="F290" s="19">
        <v>84548.456283939988</v>
      </c>
      <c r="G290" s="28"/>
    </row>
    <row r="291" spans="3:7">
      <c r="C291" t="s">
        <v>302</v>
      </c>
      <c r="D291" s="56"/>
      <c r="E291" s="19"/>
      <c r="F291" s="19">
        <v>120396.19015968815</v>
      </c>
      <c r="G291" s="28"/>
    </row>
    <row r="292" spans="3:7">
      <c r="C292" t="s">
        <v>366</v>
      </c>
      <c r="D292" s="56"/>
      <c r="E292" s="19"/>
      <c r="F292" s="19">
        <v>30663.535560112934</v>
      </c>
      <c r="G292" s="28"/>
    </row>
    <row r="293" spans="3:7">
      <c r="C293" t="s">
        <v>169</v>
      </c>
      <c r="D293" s="56"/>
      <c r="E293" s="19"/>
      <c r="F293" s="19">
        <v>1102593.4446521788</v>
      </c>
      <c r="G293" s="28"/>
    </row>
    <row r="294" spans="3:7">
      <c r="C294" t="s">
        <v>170</v>
      </c>
      <c r="D294" s="56"/>
      <c r="E294" s="19"/>
      <c r="F294" s="19">
        <v>110799.67821354355</v>
      </c>
      <c r="G294" s="28"/>
    </row>
    <row r="295" spans="3:7">
      <c r="C295" t="s">
        <v>171</v>
      </c>
      <c r="D295" s="56"/>
      <c r="E295" s="19"/>
      <c r="F295" s="19">
        <v>173080.82367980498</v>
      </c>
      <c r="G295" s="28"/>
    </row>
    <row r="296" spans="3:7">
      <c r="C296" t="s">
        <v>172</v>
      </c>
      <c r="D296" s="56"/>
      <c r="E296" s="19"/>
      <c r="F296" s="19">
        <v>211302.94963678217</v>
      </c>
      <c r="G296" s="28"/>
    </row>
    <row r="297" spans="3:7">
      <c r="C297" t="s">
        <v>715</v>
      </c>
      <c r="E297" s="19"/>
      <c r="F297" s="19">
        <f>SUM(F290:F296)</f>
        <v>1833385.0781860505</v>
      </c>
      <c r="G297" s="28"/>
    </row>
    <row r="298" spans="3:7">
      <c r="F298" s="28"/>
      <c r="G298" s="28"/>
    </row>
    <row r="299" spans="3:7">
      <c r="C299" t="s">
        <v>174</v>
      </c>
      <c r="E299" s="19"/>
      <c r="F299" s="19">
        <v>3981905.0838105706</v>
      </c>
      <c r="G299" s="28"/>
    </row>
    <row r="300" spans="3:7">
      <c r="F300" s="28"/>
      <c r="G300" s="28"/>
    </row>
    <row r="301" spans="3:7">
      <c r="C301" s="1" t="s">
        <v>661</v>
      </c>
      <c r="D301" s="2"/>
      <c r="E301" s="3"/>
      <c r="F301" s="28">
        <f>F284+F288+F297+F299</f>
        <v>14057234.146749236</v>
      </c>
      <c r="G301" s="28"/>
    </row>
    <row r="302" spans="3:7">
      <c r="F302" s="28"/>
      <c r="G302" s="28"/>
    </row>
    <row r="306" spans="2:12">
      <c r="I306" s="28"/>
      <c r="J306" s="28"/>
      <c r="K306" s="28"/>
    </row>
    <row r="307" spans="2:12">
      <c r="B307" s="68" t="s">
        <v>716</v>
      </c>
      <c r="C307" s="68" t="s">
        <v>717</v>
      </c>
      <c r="D307" s="68" t="s">
        <v>718</v>
      </c>
      <c r="E307" s="68" t="s">
        <v>719</v>
      </c>
      <c r="F307" s="68" t="s">
        <v>720</v>
      </c>
      <c r="G307" s="68" t="s">
        <v>721</v>
      </c>
      <c r="H307" s="68" t="s">
        <v>722</v>
      </c>
      <c r="I307" s="69" t="s">
        <v>723</v>
      </c>
      <c r="J307" s="69" t="s">
        <v>724</v>
      </c>
      <c r="K307" s="69" t="s">
        <v>725</v>
      </c>
      <c r="L307" s="1"/>
    </row>
    <row r="308" spans="2:12">
      <c r="B308" s="13" t="s">
        <v>726</v>
      </c>
      <c r="C308" s="13" t="s">
        <v>727</v>
      </c>
      <c r="D308" s="13">
        <v>13002</v>
      </c>
      <c r="E308" s="13">
        <v>5</v>
      </c>
      <c r="F308" s="13">
        <v>20</v>
      </c>
      <c r="G308" s="13">
        <f>E308*F308</f>
        <v>100</v>
      </c>
      <c r="H308" s="70">
        <f>I308/(E308*F308)</f>
        <v>1993.46</v>
      </c>
      <c r="I308" s="71">
        <v>199346</v>
      </c>
      <c r="J308" s="71">
        <v>53205.447399999997</v>
      </c>
      <c r="K308" s="71">
        <v>252551.4474</v>
      </c>
    </row>
    <row r="309" spans="2:12">
      <c r="B309" s="13" t="s">
        <v>728</v>
      </c>
      <c r="C309" s="13" t="s">
        <v>729</v>
      </c>
      <c r="D309" s="13">
        <v>13002</v>
      </c>
      <c r="E309" s="13">
        <v>8</v>
      </c>
      <c r="F309" s="13">
        <v>38</v>
      </c>
      <c r="G309" s="13">
        <f t="shared" ref="G309:G328" si="0">E309*F309</f>
        <v>304</v>
      </c>
      <c r="H309" s="70">
        <f t="shared" ref="H309:H328" si="1">I309/(E309*F309)</f>
        <v>1993.4599999999998</v>
      </c>
      <c r="I309" s="71">
        <v>606011.84</v>
      </c>
      <c r="J309" s="71">
        <v>161744.560096</v>
      </c>
      <c r="K309" s="71">
        <v>767756.40009600006</v>
      </c>
    </row>
    <row r="310" spans="2:12">
      <c r="B310" s="13" t="s">
        <v>730</v>
      </c>
      <c r="C310" s="13" t="s">
        <v>731</v>
      </c>
      <c r="D310" s="13">
        <v>13002</v>
      </c>
      <c r="E310" s="13">
        <v>5</v>
      </c>
      <c r="F310" s="13">
        <v>100</v>
      </c>
      <c r="G310" s="13">
        <f t="shared" si="0"/>
        <v>500</v>
      </c>
      <c r="H310" s="70">
        <f t="shared" si="1"/>
        <v>1993.46</v>
      </c>
      <c r="I310" s="71">
        <v>996730</v>
      </c>
      <c r="J310" s="71">
        <v>266027.23700000002</v>
      </c>
      <c r="K310" s="71">
        <v>1262757.237</v>
      </c>
    </row>
    <row r="311" spans="2:12">
      <c r="B311" s="13" t="s">
        <v>732</v>
      </c>
      <c r="C311" s="13" t="s">
        <v>733</v>
      </c>
      <c r="D311" s="13">
        <v>13002</v>
      </c>
      <c r="E311" s="13">
        <v>5</v>
      </c>
      <c r="F311" s="13">
        <v>37</v>
      </c>
      <c r="G311" s="13">
        <f t="shared" si="0"/>
        <v>185</v>
      </c>
      <c r="H311" s="70">
        <f t="shared" si="1"/>
        <v>1993.4599999999998</v>
      </c>
      <c r="I311" s="71">
        <v>368790.1</v>
      </c>
      <c r="J311" s="71">
        <v>98430.077690000006</v>
      </c>
      <c r="K311" s="71">
        <v>467220.17768999998</v>
      </c>
    </row>
    <row r="312" spans="2:12">
      <c r="B312" s="13" t="s">
        <v>734</v>
      </c>
      <c r="C312" s="13" t="s">
        <v>735</v>
      </c>
      <c r="D312" s="13">
        <v>13002</v>
      </c>
      <c r="E312" s="13">
        <v>16</v>
      </c>
      <c r="F312" s="13">
        <v>258</v>
      </c>
      <c r="G312" s="13">
        <f t="shared" si="0"/>
        <v>4128</v>
      </c>
      <c r="H312" s="70">
        <f t="shared" si="1"/>
        <v>1993.46</v>
      </c>
      <c r="I312" s="71">
        <v>8229002.8799999999</v>
      </c>
      <c r="J312" s="71">
        <v>2196320.8686719998</v>
      </c>
      <c r="K312" s="71">
        <v>10425323.748671999</v>
      </c>
    </row>
    <row r="313" spans="2:12">
      <c r="B313" s="13" t="s">
        <v>736</v>
      </c>
      <c r="C313" s="13" t="s">
        <v>737</v>
      </c>
      <c r="D313" s="13">
        <v>13002</v>
      </c>
      <c r="E313" s="13">
        <v>6</v>
      </c>
      <c r="F313" s="13">
        <v>144</v>
      </c>
      <c r="G313" s="13">
        <f t="shared" si="0"/>
        <v>864</v>
      </c>
      <c r="H313" s="70">
        <f t="shared" si="1"/>
        <v>1993.46</v>
      </c>
      <c r="I313" s="71">
        <v>1722349.44</v>
      </c>
      <c r="J313" s="71">
        <v>459695.06553600001</v>
      </c>
      <c r="K313" s="71">
        <v>2182044.5055359998</v>
      </c>
    </row>
    <row r="314" spans="2:12">
      <c r="B314" s="13" t="s">
        <v>738</v>
      </c>
      <c r="C314" s="13" t="s">
        <v>739</v>
      </c>
      <c r="D314" s="13">
        <v>13002</v>
      </c>
      <c r="E314" s="13">
        <v>6</v>
      </c>
      <c r="F314" s="13">
        <v>135</v>
      </c>
      <c r="G314" s="13">
        <f t="shared" si="0"/>
        <v>810</v>
      </c>
      <c r="H314" s="70">
        <f t="shared" si="1"/>
        <v>1993.46</v>
      </c>
      <c r="I314" s="71">
        <v>1614702.6</v>
      </c>
      <c r="J314" s="71">
        <v>430964.12394000002</v>
      </c>
      <c r="K314" s="71">
        <v>2045666.7239399999</v>
      </c>
    </row>
    <row r="315" spans="2:12">
      <c r="B315" s="13" t="s">
        <v>740</v>
      </c>
      <c r="C315" s="13" t="s">
        <v>741</v>
      </c>
      <c r="D315" s="13">
        <v>13002</v>
      </c>
      <c r="E315" s="13">
        <v>6</v>
      </c>
      <c r="F315" s="13">
        <v>104</v>
      </c>
      <c r="G315" s="13">
        <f t="shared" si="0"/>
        <v>624</v>
      </c>
      <c r="H315" s="70">
        <f t="shared" si="1"/>
        <v>1993.46</v>
      </c>
      <c r="I315" s="71">
        <v>1243919.04</v>
      </c>
      <c r="J315" s="71">
        <v>332001.99177600001</v>
      </c>
      <c r="K315" s="71">
        <v>1575921.031776</v>
      </c>
    </row>
    <row r="316" spans="2:12">
      <c r="B316" s="13" t="s">
        <v>742</v>
      </c>
      <c r="C316" s="13" t="s">
        <v>743</v>
      </c>
      <c r="D316" s="13">
        <v>13002</v>
      </c>
      <c r="E316" s="13">
        <v>4</v>
      </c>
      <c r="F316" s="13">
        <v>20</v>
      </c>
      <c r="G316" s="13">
        <f t="shared" si="0"/>
        <v>80</v>
      </c>
      <c r="H316" s="70">
        <f t="shared" si="1"/>
        <v>1993.4599999999998</v>
      </c>
      <c r="I316" s="71">
        <v>159476.79999999999</v>
      </c>
      <c r="J316" s="71">
        <v>42564.357920000002</v>
      </c>
      <c r="K316" s="71">
        <v>202041.15792</v>
      </c>
    </row>
    <row r="317" spans="2:12">
      <c r="B317" s="13" t="s">
        <v>744</v>
      </c>
      <c r="C317" s="13" t="s">
        <v>745</v>
      </c>
      <c r="D317" s="13">
        <v>13002</v>
      </c>
      <c r="E317" s="13">
        <v>5</v>
      </c>
      <c r="F317" s="13">
        <v>54.4</v>
      </c>
      <c r="G317" s="13">
        <f t="shared" si="0"/>
        <v>272</v>
      </c>
      <c r="H317" s="70">
        <f t="shared" si="1"/>
        <v>1993.46</v>
      </c>
      <c r="I317" s="71">
        <v>542221.12</v>
      </c>
      <c r="J317" s="71">
        <v>266034.827636</v>
      </c>
      <c r="K317" s="71">
        <v>1262793.2676359999</v>
      </c>
    </row>
    <row r="318" spans="2:12">
      <c r="B318" s="13" t="s">
        <v>746</v>
      </c>
      <c r="C318" s="13" t="s">
        <v>747</v>
      </c>
      <c r="D318" s="13">
        <v>13002</v>
      </c>
      <c r="E318" s="13">
        <v>8</v>
      </c>
      <c r="F318" s="13">
        <v>146</v>
      </c>
      <c r="G318" s="13">
        <f t="shared" si="0"/>
        <v>1168</v>
      </c>
      <c r="H318" s="70">
        <f t="shared" si="1"/>
        <v>1993.4599999999998</v>
      </c>
      <c r="I318" s="71">
        <v>2328361.2799999998</v>
      </c>
      <c r="J318" s="71">
        <v>621439.62563200004</v>
      </c>
      <c r="K318" s="71">
        <v>2949800.905632</v>
      </c>
    </row>
    <row r="319" spans="2:12">
      <c r="B319" s="13" t="s">
        <v>748</v>
      </c>
      <c r="C319" s="13" t="s">
        <v>749</v>
      </c>
      <c r="D319" s="13">
        <v>13002</v>
      </c>
      <c r="E319" s="13">
        <v>9</v>
      </c>
      <c r="F319" s="13">
        <v>50</v>
      </c>
      <c r="G319" s="13">
        <f t="shared" si="0"/>
        <v>450</v>
      </c>
      <c r="H319" s="70">
        <f t="shared" si="1"/>
        <v>1993.46</v>
      </c>
      <c r="I319" s="71">
        <v>897057</v>
      </c>
      <c r="J319" s="71">
        <v>239424.51329999999</v>
      </c>
      <c r="K319" s="71">
        <v>1136481.5133</v>
      </c>
    </row>
    <row r="320" spans="2:12">
      <c r="B320" s="13" t="s">
        <v>750</v>
      </c>
      <c r="C320" s="13" t="s">
        <v>751</v>
      </c>
      <c r="D320" s="13">
        <v>13002</v>
      </c>
      <c r="E320" s="13">
        <v>8</v>
      </c>
      <c r="F320" s="13">
        <v>180</v>
      </c>
      <c r="G320" s="13">
        <f t="shared" si="0"/>
        <v>1440</v>
      </c>
      <c r="H320" s="70">
        <f t="shared" si="1"/>
        <v>1993.46</v>
      </c>
      <c r="I320" s="71">
        <v>2870582.4</v>
      </c>
      <c r="J320" s="71">
        <v>766158.44256</v>
      </c>
      <c r="K320" s="71">
        <v>3636740.8425599998</v>
      </c>
    </row>
    <row r="321" spans="2:11">
      <c r="B321" s="13" t="s">
        <v>752</v>
      </c>
      <c r="C321" s="13" t="s">
        <v>753</v>
      </c>
      <c r="D321" s="13">
        <v>13002</v>
      </c>
      <c r="E321" s="13">
        <v>5</v>
      </c>
      <c r="F321" s="13">
        <v>40</v>
      </c>
      <c r="G321" s="13">
        <f t="shared" si="0"/>
        <v>200</v>
      </c>
      <c r="H321" s="70">
        <f t="shared" si="1"/>
        <v>1993.46</v>
      </c>
      <c r="I321" s="71">
        <v>398692</v>
      </c>
      <c r="J321" s="71">
        <v>106410.89479999999</v>
      </c>
      <c r="K321" s="71">
        <v>505102.89480000001</v>
      </c>
    </row>
    <row r="322" spans="2:11">
      <c r="B322" s="13" t="s">
        <v>754</v>
      </c>
      <c r="C322" s="13" t="s">
        <v>755</v>
      </c>
      <c r="D322" s="13">
        <v>13002</v>
      </c>
      <c r="E322" s="13">
        <v>7</v>
      </c>
      <c r="F322" s="13">
        <v>100</v>
      </c>
      <c r="G322" s="13">
        <f t="shared" si="0"/>
        <v>700</v>
      </c>
      <c r="H322" s="70">
        <f t="shared" si="1"/>
        <v>1993.46</v>
      </c>
      <c r="I322" s="71">
        <v>1395422</v>
      </c>
      <c r="J322" s="71">
        <v>372438.13179999997</v>
      </c>
      <c r="K322" s="71">
        <v>1767860.1318000001</v>
      </c>
    </row>
    <row r="323" spans="2:11">
      <c r="B323" s="13" t="s">
        <v>756</v>
      </c>
      <c r="C323" s="13" t="s">
        <v>757</v>
      </c>
      <c r="D323" s="13">
        <v>13002</v>
      </c>
      <c r="E323" s="13">
        <v>4</v>
      </c>
      <c r="F323" s="13">
        <v>30</v>
      </c>
      <c r="G323" s="13">
        <f t="shared" si="0"/>
        <v>120</v>
      </c>
      <c r="H323" s="70">
        <f t="shared" si="1"/>
        <v>1993.46</v>
      </c>
      <c r="I323" s="71">
        <v>239215.2</v>
      </c>
      <c r="J323" s="71">
        <v>63846.53688</v>
      </c>
      <c r="K323" s="71">
        <v>303061.73687999998</v>
      </c>
    </row>
    <row r="324" spans="2:11">
      <c r="B324" s="13" t="s">
        <v>758</v>
      </c>
      <c r="C324" s="13" t="s">
        <v>759</v>
      </c>
      <c r="D324" s="13">
        <v>13002</v>
      </c>
      <c r="E324" s="13">
        <v>6</v>
      </c>
      <c r="F324" s="13">
        <v>58</v>
      </c>
      <c r="G324" s="13">
        <f t="shared" si="0"/>
        <v>348</v>
      </c>
      <c r="H324" s="70">
        <f t="shared" si="1"/>
        <v>1993.4599999999998</v>
      </c>
      <c r="I324" s="71">
        <v>693724.08</v>
      </c>
      <c r="J324" s="71">
        <v>185154.95695200001</v>
      </c>
      <c r="K324" s="71">
        <v>878879.03695199999</v>
      </c>
    </row>
    <row r="325" spans="2:11">
      <c r="B325" s="13" t="s">
        <v>760</v>
      </c>
      <c r="C325" s="13" t="s">
        <v>761</v>
      </c>
      <c r="D325" s="13">
        <v>13002</v>
      </c>
      <c r="E325" s="13">
        <v>5</v>
      </c>
      <c r="F325" s="13">
        <v>50</v>
      </c>
      <c r="G325" s="13">
        <f t="shared" si="0"/>
        <v>250</v>
      </c>
      <c r="H325" s="70">
        <f t="shared" si="1"/>
        <v>1993.46</v>
      </c>
      <c r="I325" s="71">
        <v>498365</v>
      </c>
      <c r="J325" s="71">
        <v>133013.61850000001</v>
      </c>
      <c r="K325" s="71">
        <v>631378.61849999998</v>
      </c>
    </row>
    <row r="326" spans="2:11">
      <c r="B326" s="13" t="s">
        <v>762</v>
      </c>
      <c r="C326" s="13" t="s">
        <v>763</v>
      </c>
      <c r="D326" s="13">
        <v>13002</v>
      </c>
      <c r="E326" s="13">
        <v>3</v>
      </c>
      <c r="F326" s="13">
        <v>20</v>
      </c>
      <c r="G326" s="13">
        <f t="shared" si="0"/>
        <v>60</v>
      </c>
      <c r="H326" s="70">
        <f t="shared" si="1"/>
        <v>1993.46</v>
      </c>
      <c r="I326" s="71">
        <v>119607.6</v>
      </c>
      <c r="J326" s="71">
        <v>31923.26844</v>
      </c>
      <c r="K326" s="71">
        <v>151530.86843999999</v>
      </c>
    </row>
    <row r="327" spans="2:11">
      <c r="B327" s="13" t="s">
        <v>764</v>
      </c>
      <c r="C327" s="13" t="s">
        <v>765</v>
      </c>
      <c r="D327" s="13">
        <v>13002</v>
      </c>
      <c r="E327" s="13">
        <v>9</v>
      </c>
      <c r="F327" s="13">
        <v>360</v>
      </c>
      <c r="G327" s="13">
        <f t="shared" si="0"/>
        <v>3240</v>
      </c>
      <c r="H327" s="70">
        <f t="shared" si="1"/>
        <v>1993.46</v>
      </c>
      <c r="I327" s="71">
        <v>6458810.4000000004</v>
      </c>
      <c r="J327" s="71">
        <v>1723856.4957600001</v>
      </c>
      <c r="K327" s="71">
        <v>8182666.8957599998</v>
      </c>
    </row>
    <row r="328" spans="2:11">
      <c r="B328" s="13" t="s">
        <v>766</v>
      </c>
      <c r="C328" s="13" t="s">
        <v>767</v>
      </c>
      <c r="D328" s="13">
        <v>13002</v>
      </c>
      <c r="E328" s="13">
        <v>6</v>
      </c>
      <c r="F328" s="13">
        <v>72</v>
      </c>
      <c r="G328" s="13">
        <f t="shared" si="0"/>
        <v>432</v>
      </c>
      <c r="H328" s="70">
        <f t="shared" si="1"/>
        <v>1993.46</v>
      </c>
      <c r="I328" s="71">
        <v>861174.72</v>
      </c>
      <c r="J328" s="71">
        <v>229847.532768</v>
      </c>
      <c r="K328" s="71">
        <v>1091022.2527679999</v>
      </c>
    </row>
    <row r="329" spans="2:11">
      <c r="G329" s="72">
        <f>SUM(G308:G328)</f>
        <v>16275</v>
      </c>
      <c r="I329" s="28"/>
      <c r="J329" s="28"/>
      <c r="K329" s="69">
        <f>SUM(K308:K328)</f>
        <v>41678601.395057999</v>
      </c>
    </row>
    <row r="330" spans="2:11">
      <c r="I330" s="28"/>
      <c r="J330" s="28"/>
      <c r="K330" s="28"/>
    </row>
    <row r="331" spans="2:11">
      <c r="C331" t="s">
        <v>768</v>
      </c>
      <c r="I331" s="28"/>
      <c r="J331" s="28"/>
      <c r="K331" s="28"/>
    </row>
    <row r="332" spans="2:11">
      <c r="I332" s="28"/>
      <c r="J332" s="28"/>
      <c r="K332" s="28"/>
    </row>
    <row r="333" spans="2:11">
      <c r="C333" t="s">
        <v>769</v>
      </c>
      <c r="D333" t="s">
        <v>100</v>
      </c>
      <c r="E333" t="s">
        <v>770</v>
      </c>
      <c r="F333" t="s">
        <v>771</v>
      </c>
      <c r="G333" t="s">
        <v>772</v>
      </c>
      <c r="H333" t="s">
        <v>773</v>
      </c>
      <c r="I333" s="28"/>
      <c r="J333" s="28"/>
      <c r="K333" s="28"/>
    </row>
    <row r="334" spans="2:11">
      <c r="C334" t="s">
        <v>774</v>
      </c>
      <c r="D334" t="s">
        <v>775</v>
      </c>
      <c r="E334" s="28">
        <v>1879.3820000000001</v>
      </c>
      <c r="F334" s="43">
        <v>375.99979999999999</v>
      </c>
      <c r="H334" s="28">
        <f>E334+F334</f>
        <v>2255.3818000000001</v>
      </c>
      <c r="I334" s="28"/>
      <c r="J334" s="28"/>
      <c r="K334" s="28"/>
    </row>
    <row r="335" spans="2:11">
      <c r="C335" t="s">
        <v>776</v>
      </c>
      <c r="D335" t="s">
        <v>775</v>
      </c>
      <c r="E335" s="28">
        <v>1695.10878</v>
      </c>
      <c r="F335" s="43">
        <v>375.99979999999999</v>
      </c>
      <c r="H335" s="28">
        <f t="shared" ref="H335:H336" si="2">E335+F335</f>
        <v>2071.1085800000001</v>
      </c>
      <c r="I335" s="28"/>
      <c r="J335" s="28"/>
      <c r="K335" s="28"/>
    </row>
    <row r="336" spans="2:11">
      <c r="C336" t="s">
        <v>777</v>
      </c>
      <c r="D336" t="s">
        <v>775</v>
      </c>
      <c r="E336" s="28">
        <v>1277.89338</v>
      </c>
      <c r="F336" s="43">
        <v>375.99979999999999</v>
      </c>
      <c r="H336" s="28">
        <f t="shared" si="2"/>
        <v>1653.89318</v>
      </c>
      <c r="I336" s="28"/>
      <c r="J336" s="28"/>
      <c r="K336" s="28"/>
    </row>
    <row r="337" spans="3:11">
      <c r="I337" s="28"/>
      <c r="J337" s="28"/>
      <c r="K337" s="28"/>
    </row>
    <row r="338" spans="3:11">
      <c r="G338" s="73" t="s">
        <v>778</v>
      </c>
      <c r="H338" s="74">
        <f>AVERAGE(H334:H336)</f>
        <v>1993.4611866666667</v>
      </c>
      <c r="I338" s="28"/>
      <c r="J338" s="28"/>
      <c r="K338" s="28"/>
    </row>
    <row r="339" spans="3:11">
      <c r="I339" s="28"/>
      <c r="J339" s="28"/>
      <c r="K339" s="28"/>
    </row>
    <row r="340" spans="3:11">
      <c r="C340" t="s">
        <v>779</v>
      </c>
      <c r="I340" s="28"/>
      <c r="J340" s="28"/>
      <c r="K340" s="28"/>
    </row>
    <row r="341" spans="3:11">
      <c r="I341" s="28"/>
      <c r="J341" s="28"/>
      <c r="K341" s="28"/>
    </row>
    <row r="342" spans="3:11">
      <c r="C342" t="s">
        <v>780</v>
      </c>
      <c r="I342" s="28"/>
      <c r="J342" s="28"/>
      <c r="K342" s="28"/>
    </row>
    <row r="343" spans="3:11">
      <c r="C343" t="s">
        <v>781</v>
      </c>
      <c r="I343" s="28"/>
      <c r="J343" s="28"/>
      <c r="K343" s="28"/>
    </row>
    <row r="344" spans="3:11">
      <c r="C344" t="s">
        <v>782</v>
      </c>
      <c r="I344" s="28"/>
      <c r="J344" s="28"/>
      <c r="K344" s="28"/>
    </row>
    <row r="345" spans="3:11">
      <c r="C345" t="s">
        <v>783</v>
      </c>
      <c r="I345" s="28"/>
      <c r="J345" s="28"/>
      <c r="K345" s="28"/>
    </row>
    <row r="346" spans="3:11">
      <c r="C346" t="s">
        <v>784</v>
      </c>
      <c r="I346" s="28"/>
      <c r="J346" s="28"/>
      <c r="K346" s="28"/>
    </row>
    <row r="347" spans="3:11">
      <c r="C347" t="s">
        <v>785</v>
      </c>
      <c r="I347" s="28"/>
      <c r="J347" s="28"/>
      <c r="K347" s="28"/>
    </row>
    <row r="348" spans="3:11">
      <c r="C348" t="s">
        <v>786</v>
      </c>
      <c r="I348" s="28"/>
      <c r="J348" s="28"/>
      <c r="K348" s="28"/>
    </row>
    <row r="349" spans="3:11">
      <c r="C349" t="s">
        <v>787</v>
      </c>
      <c r="I349" s="28"/>
      <c r="J349" s="28"/>
      <c r="K349" s="28"/>
    </row>
    <row r="350" spans="3:11">
      <c r="C350" t="s">
        <v>788</v>
      </c>
      <c r="I350" s="28"/>
      <c r="J350" s="28"/>
      <c r="K350" s="28"/>
    </row>
    <row r="351" spans="3:11">
      <c r="C351" t="s">
        <v>789</v>
      </c>
      <c r="I351" s="28"/>
      <c r="J351" s="28"/>
      <c r="K351" s="28"/>
    </row>
    <row r="352" spans="3:11">
      <c r="C352" t="s">
        <v>790</v>
      </c>
      <c r="I352" s="28"/>
      <c r="J352" s="28"/>
      <c r="K352" s="28"/>
    </row>
    <row r="353" spans="3:11">
      <c r="C353" t="s">
        <v>791</v>
      </c>
      <c r="I353" s="28"/>
      <c r="J353" s="28"/>
      <c r="K353" s="28"/>
    </row>
    <row r="354" spans="3:11">
      <c r="C354" t="s">
        <v>792</v>
      </c>
      <c r="I354" s="28"/>
      <c r="J354" s="28"/>
      <c r="K354" s="28"/>
    </row>
    <row r="355" spans="3:11">
      <c r="C355" t="s">
        <v>793</v>
      </c>
      <c r="I355" s="28"/>
      <c r="J355" s="28"/>
      <c r="K355" s="28"/>
    </row>
    <row r="356" spans="3:11">
      <c r="C356" t="s">
        <v>794</v>
      </c>
      <c r="I356" s="28"/>
      <c r="J356" s="28"/>
      <c r="K356" s="28"/>
    </row>
    <row r="357" spans="3:11">
      <c r="C357" t="s">
        <v>795</v>
      </c>
      <c r="I357" s="28"/>
      <c r="J357" s="28"/>
      <c r="K357" s="28"/>
    </row>
    <row r="358" spans="3:11">
      <c r="C358" t="s">
        <v>796</v>
      </c>
      <c r="I358" s="28"/>
      <c r="J358" s="28"/>
      <c r="K358" s="28"/>
    </row>
    <row r="359" spans="3:11">
      <c r="C359" t="s">
        <v>797</v>
      </c>
      <c r="I359" s="28"/>
      <c r="J359" s="28"/>
      <c r="K359" s="28"/>
    </row>
    <row r="360" spans="3:11">
      <c r="C360" t="s">
        <v>798</v>
      </c>
      <c r="I360" s="28"/>
      <c r="J360" s="28"/>
      <c r="K360" s="28"/>
    </row>
    <row r="361" spans="3:11">
      <c r="C361" t="s">
        <v>799</v>
      </c>
      <c r="I361" s="28"/>
      <c r="J361" s="28"/>
      <c r="K361" s="28"/>
    </row>
    <row r="362" spans="3:11">
      <c r="C362" t="s">
        <v>800</v>
      </c>
      <c r="I362" s="28"/>
      <c r="J362" s="28"/>
      <c r="K362" s="28"/>
    </row>
    <row r="363" spans="3:11">
      <c r="I363" s="28"/>
      <c r="J363" s="28"/>
      <c r="K363" s="28"/>
    </row>
  </sheetData>
  <mergeCells count="170">
    <mergeCell ref="B275:B277"/>
    <mergeCell ref="C275:C277"/>
    <mergeCell ref="D275:D277"/>
    <mergeCell ref="E275:E277"/>
    <mergeCell ref="F275:F277"/>
    <mergeCell ref="B281:B282"/>
    <mergeCell ref="C281:C282"/>
    <mergeCell ref="D281:D282"/>
    <mergeCell ref="E281:E282"/>
    <mergeCell ref="F281:F282"/>
    <mergeCell ref="B269:B271"/>
    <mergeCell ref="C269:C271"/>
    <mergeCell ref="D269:D271"/>
    <mergeCell ref="E269:E271"/>
    <mergeCell ref="F269:F271"/>
    <mergeCell ref="B272:B274"/>
    <mergeCell ref="C272:C274"/>
    <mergeCell ref="D272:D274"/>
    <mergeCell ref="E272:E274"/>
    <mergeCell ref="F272:F274"/>
    <mergeCell ref="B263:B265"/>
    <mergeCell ref="C263:C265"/>
    <mergeCell ref="D263:D265"/>
    <mergeCell ref="E263:E265"/>
    <mergeCell ref="F263:F265"/>
    <mergeCell ref="B266:B268"/>
    <mergeCell ref="C266:C268"/>
    <mergeCell ref="D266:D268"/>
    <mergeCell ref="E266:E268"/>
    <mergeCell ref="F266:F268"/>
    <mergeCell ref="B253:B254"/>
    <mergeCell ref="C253:C254"/>
    <mergeCell ref="D253:D254"/>
    <mergeCell ref="E253:E254"/>
    <mergeCell ref="F253:F254"/>
    <mergeCell ref="B260:B261"/>
    <mergeCell ref="C260:C261"/>
    <mergeCell ref="D260:D261"/>
    <mergeCell ref="E260:E261"/>
    <mergeCell ref="F260:F261"/>
    <mergeCell ref="B213:B214"/>
    <mergeCell ref="C213:C214"/>
    <mergeCell ref="D213:D214"/>
    <mergeCell ref="E213:E214"/>
    <mergeCell ref="F213:F214"/>
    <mergeCell ref="B216:B217"/>
    <mergeCell ref="C216:C217"/>
    <mergeCell ref="D216:D217"/>
    <mergeCell ref="E216:E217"/>
    <mergeCell ref="F216:F217"/>
    <mergeCell ref="B196:B197"/>
    <mergeCell ref="C196:C197"/>
    <mergeCell ref="D196:D197"/>
    <mergeCell ref="E196:E197"/>
    <mergeCell ref="F196:F197"/>
    <mergeCell ref="B200:B201"/>
    <mergeCell ref="C200:C201"/>
    <mergeCell ref="D200:D201"/>
    <mergeCell ref="E200:E201"/>
    <mergeCell ref="F200:F201"/>
    <mergeCell ref="B190:B191"/>
    <mergeCell ref="C190:C191"/>
    <mergeCell ref="D190:D191"/>
    <mergeCell ref="E190:E191"/>
    <mergeCell ref="F190:F191"/>
    <mergeCell ref="B194:B195"/>
    <mergeCell ref="C194:C195"/>
    <mergeCell ref="D194:D195"/>
    <mergeCell ref="E194:E195"/>
    <mergeCell ref="F194:F195"/>
    <mergeCell ref="B182:B183"/>
    <mergeCell ref="C182:C183"/>
    <mergeCell ref="D182:D183"/>
    <mergeCell ref="E182:E183"/>
    <mergeCell ref="F182:F183"/>
    <mergeCell ref="B186:B187"/>
    <mergeCell ref="C186:C187"/>
    <mergeCell ref="D186:D187"/>
    <mergeCell ref="E186:E187"/>
    <mergeCell ref="F186:F187"/>
    <mergeCell ref="B178:B179"/>
    <mergeCell ref="C178:C179"/>
    <mergeCell ref="D178:D179"/>
    <mergeCell ref="E178:E179"/>
    <mergeCell ref="F178:F179"/>
    <mergeCell ref="B180:B181"/>
    <mergeCell ref="C180:C181"/>
    <mergeCell ref="D180:D181"/>
    <mergeCell ref="E180:E181"/>
    <mergeCell ref="F180:F181"/>
    <mergeCell ref="B154:B155"/>
    <mergeCell ref="B156:B157"/>
    <mergeCell ref="B143:B145"/>
    <mergeCell ref="B147:B148"/>
    <mergeCell ref="B98:B99"/>
    <mergeCell ref="C98:C99"/>
    <mergeCell ref="D98:D99"/>
    <mergeCell ref="E98:E99"/>
    <mergeCell ref="F98:F99"/>
    <mergeCell ref="B132:B135"/>
    <mergeCell ref="B90:B93"/>
    <mergeCell ref="C90:C93"/>
    <mergeCell ref="D90:D93"/>
    <mergeCell ref="E90:E93"/>
    <mergeCell ref="F90:F93"/>
    <mergeCell ref="B96:B97"/>
    <mergeCell ref="C96:C97"/>
    <mergeCell ref="D96:D97"/>
    <mergeCell ref="E96:E97"/>
    <mergeCell ref="F96:F97"/>
    <mergeCell ref="B85:B87"/>
    <mergeCell ref="C85:C87"/>
    <mergeCell ref="D85:D87"/>
    <mergeCell ref="E85:E87"/>
    <mergeCell ref="F85:F87"/>
    <mergeCell ref="B88:B89"/>
    <mergeCell ref="C88:C89"/>
    <mergeCell ref="D88:D89"/>
    <mergeCell ref="E88:E89"/>
    <mergeCell ref="F88:F89"/>
    <mergeCell ref="B81:B82"/>
    <mergeCell ref="C81:C82"/>
    <mergeCell ref="D81:D82"/>
    <mergeCell ref="E81:E82"/>
    <mergeCell ref="F81:F82"/>
    <mergeCell ref="B83:B84"/>
    <mergeCell ref="C83:C84"/>
    <mergeCell ref="D83:D84"/>
    <mergeCell ref="E83:E84"/>
    <mergeCell ref="F83:F84"/>
    <mergeCell ref="B73:B76"/>
    <mergeCell ref="C73:C76"/>
    <mergeCell ref="D73:D76"/>
    <mergeCell ref="E73:E76"/>
    <mergeCell ref="F73:F76"/>
    <mergeCell ref="B77:B80"/>
    <mergeCell ref="C77:C80"/>
    <mergeCell ref="D77:D80"/>
    <mergeCell ref="E77:E80"/>
    <mergeCell ref="F77:F80"/>
    <mergeCell ref="B27:B28"/>
    <mergeCell ref="C27:C28"/>
    <mergeCell ref="D27:D28"/>
    <mergeCell ref="E27:E28"/>
    <mergeCell ref="F27:F28"/>
    <mergeCell ref="B29:B30"/>
    <mergeCell ref="C29:C30"/>
    <mergeCell ref="D29:D30"/>
    <mergeCell ref="E29:E30"/>
    <mergeCell ref="F29:F30"/>
    <mergeCell ref="B19:B20"/>
    <mergeCell ref="C19:C20"/>
    <mergeCell ref="D19:D20"/>
    <mergeCell ref="E19:E20"/>
    <mergeCell ref="F19:F20"/>
    <mergeCell ref="B23:B25"/>
    <mergeCell ref="C23:C25"/>
    <mergeCell ref="D23:D25"/>
    <mergeCell ref="E23:E25"/>
    <mergeCell ref="F23:F25"/>
    <mergeCell ref="B14:B16"/>
    <mergeCell ref="C14:C16"/>
    <mergeCell ref="D14:D16"/>
    <mergeCell ref="E14:E16"/>
    <mergeCell ref="F14:F16"/>
    <mergeCell ref="B17:B18"/>
    <mergeCell ref="C17:C18"/>
    <mergeCell ref="D17:D18"/>
    <mergeCell ref="E17:E18"/>
    <mergeCell ref="F17:F18"/>
  </mergeCells>
  <conditionalFormatting sqref="C2">
    <cfRule type="expression" dxfId="35" priority="9">
      <formula>IF(MOD(ROW(),2)=0, TRUE, FALSE)</formula>
    </cfRule>
    <cfRule type="expression" dxfId="34" priority="10">
      <formula>IF(MOD(ROW(),2)=1, TRUE, FALSE)</formula>
    </cfRule>
  </conditionalFormatting>
  <conditionalFormatting sqref="C66:C67">
    <cfRule type="expression" dxfId="33" priority="7">
      <formula>IF(MOD(ROW(),2)=0, TRUE, FALSE)</formula>
    </cfRule>
    <cfRule type="expression" dxfId="32" priority="8">
      <formula>IF(MOD(ROW(),2)=1, TRUE, FALSE)</formula>
    </cfRule>
  </conditionalFormatting>
  <conditionalFormatting sqref="C128:C129">
    <cfRule type="expression" dxfId="31" priority="5">
      <formula>IF(MOD(ROW(),2)=0, TRUE, FALSE)</formula>
    </cfRule>
    <cfRule type="expression" dxfId="30" priority="6">
      <formula>IF(MOD(ROW(),2)=1, TRUE, FALSE)</formula>
    </cfRule>
  </conditionalFormatting>
  <conditionalFormatting sqref="C171:C172">
    <cfRule type="expression" dxfId="29" priority="3">
      <formula>IF(MOD(ROW(),2)=0, TRUE, FALSE)</formula>
    </cfRule>
    <cfRule type="expression" dxfId="28" priority="4">
      <formula>IF(MOD(ROW(),2)=1, TRUE, FALSE)</formula>
    </cfRule>
  </conditionalFormatting>
  <conditionalFormatting sqref="C239:C240">
    <cfRule type="expression" dxfId="27" priority="1">
      <formula>IF(MOD(ROW(),2)=0, TRUE, FALSE)</formula>
    </cfRule>
    <cfRule type="expression" dxfId="26" priority="2">
      <formula>IF(MOD(ROW(),2)=1, TRUE, FALSE)</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27EA0-1970-4555-91E4-C6024112C196}">
  <dimension ref="B1:I126"/>
  <sheetViews>
    <sheetView topLeftCell="A110" workbookViewId="0">
      <selection activeCell="G136" sqref="G136"/>
    </sheetView>
  </sheetViews>
  <sheetFormatPr defaultRowHeight="14.5"/>
  <cols>
    <col min="2" max="2" width="30.81640625" customWidth="1"/>
    <col min="3" max="3" width="40.81640625" customWidth="1"/>
    <col min="4" max="4" width="14.26953125" customWidth="1"/>
    <col min="7" max="7" width="23.7265625" customWidth="1"/>
  </cols>
  <sheetData>
    <row r="1" spans="2:9" ht="18.5">
      <c r="B1" s="86" t="s">
        <v>11</v>
      </c>
      <c r="C1" t="s">
        <v>801</v>
      </c>
      <c r="H1" t="s">
        <v>10</v>
      </c>
    </row>
    <row r="2" spans="2:9" ht="18.5">
      <c r="B2" s="86" t="s">
        <v>13</v>
      </c>
      <c r="C2" t="s">
        <v>802</v>
      </c>
    </row>
    <row r="4" spans="2:9">
      <c r="B4" s="82" t="s">
        <v>15</v>
      </c>
      <c r="C4" s="82" t="s">
        <v>16</v>
      </c>
      <c r="D4" s="82" t="s">
        <v>17</v>
      </c>
      <c r="E4" s="82" t="s">
        <v>180</v>
      </c>
      <c r="F4" s="82" t="s">
        <v>181</v>
      </c>
      <c r="G4" s="83" t="s">
        <v>20</v>
      </c>
      <c r="H4" s="82" t="s">
        <v>182</v>
      </c>
      <c r="I4" s="82" t="s">
        <v>460</v>
      </c>
    </row>
    <row r="5" spans="2:9">
      <c r="B5" s="84" t="s">
        <v>143</v>
      </c>
      <c r="C5" s="84" t="s">
        <v>124</v>
      </c>
      <c r="D5" s="84">
        <v>1</v>
      </c>
      <c r="E5" s="84" t="s">
        <v>25</v>
      </c>
      <c r="F5" s="84">
        <v>6900</v>
      </c>
      <c r="G5" s="85" t="s">
        <v>295</v>
      </c>
      <c r="H5" s="84">
        <v>0.23</v>
      </c>
      <c r="I5" s="84"/>
    </row>
    <row r="6" spans="2:9">
      <c r="B6" s="84" t="s">
        <v>132</v>
      </c>
      <c r="C6" s="84" t="s">
        <v>124</v>
      </c>
      <c r="D6" s="84">
        <v>1</v>
      </c>
      <c r="E6" s="84" t="s">
        <v>25</v>
      </c>
      <c r="F6" s="84">
        <v>8296.5083333918828</v>
      </c>
      <c r="G6" s="85" t="s">
        <v>109</v>
      </c>
      <c r="H6" s="84">
        <v>100</v>
      </c>
      <c r="I6" s="84" t="s">
        <v>803</v>
      </c>
    </row>
    <row r="7" spans="2:9">
      <c r="B7" s="84" t="s">
        <v>804</v>
      </c>
      <c r="C7" s="84" t="s">
        <v>45</v>
      </c>
      <c r="D7" s="84">
        <v>1</v>
      </c>
      <c r="E7" s="84" t="s">
        <v>25</v>
      </c>
      <c r="F7" s="84">
        <v>936191.37898400007</v>
      </c>
      <c r="G7" s="85" t="s">
        <v>626</v>
      </c>
      <c r="H7" s="84">
        <v>800</v>
      </c>
      <c r="I7" s="84" t="s">
        <v>805</v>
      </c>
    </row>
    <row r="8" spans="2:9">
      <c r="B8" s="331" t="s">
        <v>112</v>
      </c>
      <c r="C8" s="331" t="s">
        <v>806</v>
      </c>
      <c r="D8" s="331">
        <v>1</v>
      </c>
      <c r="E8" s="331" t="s">
        <v>207</v>
      </c>
      <c r="F8" s="331">
        <v>34550.672699999996</v>
      </c>
      <c r="G8" s="85" t="s">
        <v>807</v>
      </c>
      <c r="H8" s="84" t="s">
        <v>808</v>
      </c>
      <c r="I8" s="84"/>
    </row>
    <row r="9" spans="2:9">
      <c r="B9" s="332"/>
      <c r="C9" s="332"/>
      <c r="D9" s="332"/>
      <c r="E9" s="332"/>
      <c r="F9" s="332"/>
      <c r="G9" s="85" t="s">
        <v>809</v>
      </c>
      <c r="H9" s="84" t="s">
        <v>810</v>
      </c>
      <c r="I9" s="84"/>
    </row>
    <row r="10" spans="2:9">
      <c r="B10" s="333"/>
      <c r="C10" s="333"/>
      <c r="D10" s="333"/>
      <c r="E10" s="333"/>
      <c r="F10" s="333"/>
      <c r="G10" s="85" t="s">
        <v>574</v>
      </c>
      <c r="H10" s="84">
        <v>20</v>
      </c>
      <c r="I10" s="84" t="s">
        <v>805</v>
      </c>
    </row>
    <row r="11" spans="2:9">
      <c r="B11" s="331" t="s">
        <v>188</v>
      </c>
      <c r="C11" s="331" t="s">
        <v>93</v>
      </c>
      <c r="D11" s="331">
        <v>1</v>
      </c>
      <c r="E11" s="331" t="s">
        <v>25</v>
      </c>
      <c r="F11" s="331">
        <v>14302.2</v>
      </c>
      <c r="G11" s="85" t="s">
        <v>383</v>
      </c>
      <c r="H11" s="84" t="s">
        <v>811</v>
      </c>
      <c r="I11" s="84"/>
    </row>
    <row r="12" spans="2:9">
      <c r="B12" s="332"/>
      <c r="C12" s="332"/>
      <c r="D12" s="332"/>
      <c r="E12" s="332"/>
      <c r="F12" s="332"/>
      <c r="G12" s="85" t="s">
        <v>812</v>
      </c>
      <c r="H12" s="84" t="s">
        <v>813</v>
      </c>
      <c r="I12" s="84"/>
    </row>
    <row r="13" spans="2:9">
      <c r="B13" s="332"/>
      <c r="C13" s="332"/>
      <c r="D13" s="332"/>
      <c r="E13" s="332"/>
      <c r="F13" s="332"/>
      <c r="G13" s="85" t="s">
        <v>571</v>
      </c>
      <c r="H13" s="84">
        <v>20</v>
      </c>
      <c r="I13" s="84" t="s">
        <v>814</v>
      </c>
    </row>
    <row r="14" spans="2:9">
      <c r="B14" s="333"/>
      <c r="C14" s="333"/>
      <c r="D14" s="333"/>
      <c r="E14" s="333"/>
      <c r="F14" s="333"/>
      <c r="G14" s="85" t="s">
        <v>572</v>
      </c>
      <c r="H14" s="84">
        <v>400</v>
      </c>
      <c r="I14" s="84" t="s">
        <v>815</v>
      </c>
    </row>
    <row r="15" spans="2:9">
      <c r="B15" s="84" t="s">
        <v>108</v>
      </c>
      <c r="C15" s="84" t="s">
        <v>93</v>
      </c>
      <c r="D15" s="84">
        <v>1</v>
      </c>
      <c r="E15" s="84" t="s">
        <v>25</v>
      </c>
      <c r="F15" s="84">
        <v>1574.0768907609381</v>
      </c>
      <c r="G15" s="85" t="s">
        <v>185</v>
      </c>
      <c r="H15" s="84">
        <v>10</v>
      </c>
      <c r="I15" s="84" t="s">
        <v>803</v>
      </c>
    </row>
    <row r="16" spans="2:9">
      <c r="B16" s="331" t="s">
        <v>407</v>
      </c>
      <c r="C16" s="331" t="s">
        <v>93</v>
      </c>
      <c r="D16" s="331">
        <v>1</v>
      </c>
      <c r="E16" s="331" t="s">
        <v>25</v>
      </c>
      <c r="F16" s="331">
        <v>5650.7176927266837</v>
      </c>
      <c r="G16" s="85" t="s">
        <v>185</v>
      </c>
      <c r="H16" s="84">
        <v>20</v>
      </c>
      <c r="I16" s="84" t="s">
        <v>803</v>
      </c>
    </row>
    <row r="17" spans="2:9">
      <c r="B17" s="333"/>
      <c r="C17" s="333"/>
      <c r="D17" s="333"/>
      <c r="E17" s="333"/>
      <c r="F17" s="333"/>
      <c r="G17" s="85" t="s">
        <v>816</v>
      </c>
      <c r="H17" s="84" t="s">
        <v>817</v>
      </c>
      <c r="I17" s="84"/>
    </row>
    <row r="19" spans="2:9">
      <c r="B19" s="28" t="s">
        <v>463</v>
      </c>
      <c r="C19" s="28"/>
      <c r="D19" s="28">
        <v>1007465.55</v>
      </c>
    </row>
    <row r="20" spans="2:9">
      <c r="B20" s="28" t="s">
        <v>464</v>
      </c>
      <c r="C20" s="28"/>
      <c r="D20" s="28">
        <v>3011</v>
      </c>
    </row>
    <row r="21" spans="2:9">
      <c r="B21" s="28" t="s">
        <v>389</v>
      </c>
      <c r="C21" s="28"/>
      <c r="D21" s="28">
        <v>58102.400000000001</v>
      </c>
    </row>
    <row r="22" spans="2:9">
      <c r="B22" s="28" t="s">
        <v>465</v>
      </c>
      <c r="C22" s="28"/>
      <c r="D22" s="28">
        <v>73927.17</v>
      </c>
    </row>
    <row r="23" spans="2:9">
      <c r="B23" s="28" t="s">
        <v>174</v>
      </c>
      <c r="C23" s="28"/>
      <c r="D23" s="28">
        <v>365058.22</v>
      </c>
    </row>
    <row r="24" spans="2:9">
      <c r="B24" s="57" t="s">
        <v>466</v>
      </c>
      <c r="C24" s="57"/>
      <c r="D24" s="57">
        <v>1507564.34</v>
      </c>
    </row>
    <row r="27" spans="2:9" ht="18.5">
      <c r="B27" s="86" t="s">
        <v>11</v>
      </c>
      <c r="C27" t="s">
        <v>818</v>
      </c>
    </row>
    <row r="28" spans="2:9" ht="18.5">
      <c r="B28" s="86" t="s">
        <v>13</v>
      </c>
      <c r="C28" t="s">
        <v>819</v>
      </c>
    </row>
    <row r="30" spans="2:9">
      <c r="B30" s="82" t="s">
        <v>15</v>
      </c>
      <c r="C30" s="82" t="s">
        <v>16</v>
      </c>
      <c r="D30" s="82" t="s">
        <v>17</v>
      </c>
      <c r="E30" s="82" t="s">
        <v>180</v>
      </c>
      <c r="F30" s="82" t="s">
        <v>181</v>
      </c>
      <c r="G30" s="83" t="s">
        <v>20</v>
      </c>
      <c r="H30" s="82" t="s">
        <v>182</v>
      </c>
      <c r="I30" s="82" t="s">
        <v>460</v>
      </c>
    </row>
    <row r="31" spans="2:9">
      <c r="B31" s="84" t="s">
        <v>143</v>
      </c>
      <c r="C31" s="84" t="s">
        <v>124</v>
      </c>
      <c r="D31" s="84">
        <v>1</v>
      </c>
      <c r="E31" s="84" t="s">
        <v>25</v>
      </c>
      <c r="F31" s="84">
        <v>6900</v>
      </c>
      <c r="G31" s="84" t="s">
        <v>295</v>
      </c>
      <c r="H31" s="84">
        <v>0.23</v>
      </c>
      <c r="I31" s="84"/>
    </row>
    <row r="32" spans="2:9">
      <c r="B32" s="84" t="s">
        <v>132</v>
      </c>
      <c r="C32" s="84" t="s">
        <v>124</v>
      </c>
      <c r="D32" s="84">
        <v>1</v>
      </c>
      <c r="E32" s="84" t="s">
        <v>25</v>
      </c>
      <c r="F32" s="84">
        <v>17728.988186098246</v>
      </c>
      <c r="G32" s="84" t="s">
        <v>109</v>
      </c>
      <c r="H32" s="84">
        <v>300</v>
      </c>
      <c r="I32" s="84" t="s">
        <v>58</v>
      </c>
    </row>
    <row r="33" spans="2:9">
      <c r="B33" s="84" t="s">
        <v>386</v>
      </c>
      <c r="C33" s="84" t="s">
        <v>387</v>
      </c>
      <c r="D33" s="84">
        <v>1</v>
      </c>
      <c r="E33" s="84" t="s">
        <v>25</v>
      </c>
      <c r="F33" s="84">
        <v>5122.3500000000004</v>
      </c>
      <c r="G33" s="84" t="s">
        <v>684</v>
      </c>
      <c r="H33" s="84" t="s">
        <v>388</v>
      </c>
      <c r="I33" s="84"/>
    </row>
    <row r="34" spans="2:9">
      <c r="B34" s="84" t="s">
        <v>820</v>
      </c>
      <c r="C34" s="84" t="s">
        <v>821</v>
      </c>
      <c r="D34" s="84"/>
      <c r="E34" s="84" t="s">
        <v>192</v>
      </c>
      <c r="F34" s="84">
        <v>4372.5553060000002</v>
      </c>
      <c r="G34" s="84" t="s">
        <v>822</v>
      </c>
      <c r="H34" s="84" t="s">
        <v>823</v>
      </c>
      <c r="I34" s="84"/>
    </row>
    <row r="35" spans="2:9">
      <c r="B35" s="84" t="s">
        <v>824</v>
      </c>
      <c r="C35" s="84" t="s">
        <v>825</v>
      </c>
      <c r="D35" s="84">
        <v>2</v>
      </c>
      <c r="E35" s="84" t="s">
        <v>25</v>
      </c>
      <c r="F35" s="84">
        <v>15330.244000000001</v>
      </c>
      <c r="G35" s="84" t="s">
        <v>447</v>
      </c>
      <c r="H35" s="84">
        <v>400</v>
      </c>
      <c r="I35" s="84" t="s">
        <v>69</v>
      </c>
    </row>
    <row r="36" spans="2:9">
      <c r="B36" s="84" t="s">
        <v>826</v>
      </c>
      <c r="C36" s="84" t="s">
        <v>827</v>
      </c>
      <c r="D36" s="84">
        <v>4</v>
      </c>
      <c r="E36" s="84" t="s">
        <v>25</v>
      </c>
      <c r="F36" s="84">
        <v>3858655.36</v>
      </c>
      <c r="G36" s="84" t="s">
        <v>42</v>
      </c>
      <c r="H36" s="84">
        <v>1548</v>
      </c>
      <c r="I36" s="84" t="s">
        <v>828</v>
      </c>
    </row>
    <row r="37" spans="2:9">
      <c r="B37" s="331" t="s">
        <v>46</v>
      </c>
      <c r="C37" s="331" t="s">
        <v>45</v>
      </c>
      <c r="D37" s="331">
        <v>1</v>
      </c>
      <c r="E37" s="331" t="s">
        <v>25</v>
      </c>
      <c r="F37" s="331">
        <v>466770.30287800002</v>
      </c>
      <c r="G37" s="84" t="s">
        <v>829</v>
      </c>
      <c r="H37" s="84">
        <v>201</v>
      </c>
      <c r="I37" s="84" t="s">
        <v>803</v>
      </c>
    </row>
    <row r="38" spans="2:9">
      <c r="B38" s="333"/>
      <c r="C38" s="333"/>
      <c r="D38" s="333"/>
      <c r="E38" s="333"/>
      <c r="F38" s="333"/>
      <c r="G38" s="84" t="s">
        <v>37</v>
      </c>
      <c r="H38" s="84">
        <v>473</v>
      </c>
      <c r="I38" s="84" t="s">
        <v>805</v>
      </c>
    </row>
    <row r="39" spans="2:9">
      <c r="B39" s="331" t="s">
        <v>44</v>
      </c>
      <c r="C39" s="331" t="s">
        <v>45</v>
      </c>
      <c r="D39" s="331">
        <v>1</v>
      </c>
      <c r="E39" s="331" t="s">
        <v>25</v>
      </c>
      <c r="F39" s="84">
        <v>399728.12562796765</v>
      </c>
      <c r="G39" s="84" t="s">
        <v>829</v>
      </c>
      <c r="H39" s="84">
        <v>262</v>
      </c>
      <c r="I39" s="84" t="s">
        <v>803</v>
      </c>
    </row>
    <row r="40" spans="2:9">
      <c r="B40" s="333"/>
      <c r="C40" s="333"/>
      <c r="D40" s="333"/>
      <c r="E40" s="333"/>
      <c r="F40" s="84"/>
      <c r="G40" s="84" t="s">
        <v>37</v>
      </c>
      <c r="H40" s="84">
        <v>757</v>
      </c>
      <c r="I40" s="84" t="s">
        <v>805</v>
      </c>
    </row>
    <row r="41" spans="2:9">
      <c r="B41" s="84" t="s">
        <v>35</v>
      </c>
      <c r="C41" s="84" t="s">
        <v>36</v>
      </c>
      <c r="D41" s="84">
        <v>1</v>
      </c>
      <c r="E41" s="84" t="s">
        <v>25</v>
      </c>
      <c r="F41" s="84">
        <v>3088363.4046450001</v>
      </c>
      <c r="G41" s="84" t="s">
        <v>37</v>
      </c>
      <c r="H41" s="84">
        <v>9000</v>
      </c>
      <c r="I41" s="84" t="s">
        <v>805</v>
      </c>
    </row>
    <row r="42" spans="2:9">
      <c r="B42" s="84" t="s">
        <v>39</v>
      </c>
      <c r="C42" s="84" t="s">
        <v>36</v>
      </c>
      <c r="D42" s="84">
        <v>1</v>
      </c>
      <c r="E42" s="84" t="s">
        <v>25</v>
      </c>
      <c r="F42" s="84">
        <v>1697853.4536708747</v>
      </c>
      <c r="G42" s="84" t="s">
        <v>37</v>
      </c>
      <c r="H42" s="84">
        <v>9000</v>
      </c>
      <c r="I42" s="84" t="s">
        <v>805</v>
      </c>
    </row>
    <row r="43" spans="2:9">
      <c r="B43" s="84" t="s">
        <v>830</v>
      </c>
      <c r="C43" s="84" t="s">
        <v>831</v>
      </c>
      <c r="D43" s="84">
        <v>1</v>
      </c>
      <c r="E43" s="84" t="s">
        <v>25</v>
      </c>
      <c r="F43" s="84">
        <v>576518.80772406701</v>
      </c>
      <c r="G43" s="84" t="s">
        <v>42</v>
      </c>
      <c r="H43" s="84">
        <v>6696</v>
      </c>
      <c r="I43" s="84" t="s">
        <v>828</v>
      </c>
    </row>
    <row r="44" spans="2:9">
      <c r="B44" s="84" t="s">
        <v>832</v>
      </c>
      <c r="C44" s="84" t="s">
        <v>831</v>
      </c>
      <c r="D44" s="84">
        <v>1</v>
      </c>
      <c r="E44" s="84" t="s">
        <v>25</v>
      </c>
      <c r="F44" s="84">
        <v>127542.49325775</v>
      </c>
      <c r="G44" s="84" t="s">
        <v>42</v>
      </c>
      <c r="H44" s="84">
        <v>6696</v>
      </c>
      <c r="I44" s="84" t="s">
        <v>828</v>
      </c>
    </row>
    <row r="45" spans="2:9">
      <c r="B45" s="84" t="s">
        <v>23</v>
      </c>
      <c r="C45" s="84" t="s">
        <v>24</v>
      </c>
      <c r="D45" s="84">
        <v>2</v>
      </c>
      <c r="E45" s="84" t="s">
        <v>25</v>
      </c>
      <c r="F45" s="84">
        <v>1012298</v>
      </c>
      <c r="G45" s="84" t="s">
        <v>603</v>
      </c>
      <c r="H45" s="84">
        <v>120</v>
      </c>
      <c r="I45" s="84" t="s">
        <v>27</v>
      </c>
    </row>
    <row r="46" spans="2:9">
      <c r="B46" s="84" t="s">
        <v>28</v>
      </c>
      <c r="C46" s="84" t="s">
        <v>24</v>
      </c>
      <c r="D46" s="84">
        <v>2</v>
      </c>
      <c r="E46" s="84" t="s">
        <v>25</v>
      </c>
      <c r="F46" s="84">
        <v>148082.88432094443</v>
      </c>
      <c r="G46" s="84" t="s">
        <v>603</v>
      </c>
      <c r="H46" s="84">
        <v>120</v>
      </c>
      <c r="I46" s="84" t="s">
        <v>27</v>
      </c>
    </row>
    <row r="47" spans="2:9">
      <c r="B47" s="331" t="s">
        <v>188</v>
      </c>
      <c r="C47" s="331" t="s">
        <v>825</v>
      </c>
      <c r="D47" s="331">
        <v>1</v>
      </c>
      <c r="E47" s="331" t="s">
        <v>25</v>
      </c>
      <c r="F47" s="331">
        <v>17874.968278569941</v>
      </c>
      <c r="G47" s="84" t="s">
        <v>79</v>
      </c>
      <c r="H47" s="84">
        <v>15</v>
      </c>
      <c r="I47" s="84" t="s">
        <v>80</v>
      </c>
    </row>
    <row r="48" spans="2:9">
      <c r="B48" s="332"/>
      <c r="C48" s="332"/>
      <c r="D48" s="332"/>
      <c r="E48" s="332"/>
      <c r="F48" s="332"/>
      <c r="G48" s="84" t="s">
        <v>68</v>
      </c>
      <c r="H48" s="84">
        <v>400</v>
      </c>
      <c r="I48" s="84" t="s">
        <v>69</v>
      </c>
    </row>
    <row r="49" spans="2:9">
      <c r="B49" s="333"/>
      <c r="C49" s="333"/>
      <c r="D49" s="333"/>
      <c r="E49" s="333"/>
      <c r="F49" s="333"/>
      <c r="G49" s="84" t="s">
        <v>383</v>
      </c>
      <c r="H49" s="84" t="s">
        <v>384</v>
      </c>
      <c r="I49" s="84"/>
    </row>
    <row r="50" spans="2:9">
      <c r="B50" s="331" t="s">
        <v>84</v>
      </c>
      <c r="C50" s="331" t="s">
        <v>825</v>
      </c>
      <c r="D50" s="331">
        <v>1</v>
      </c>
      <c r="E50" s="331" t="s">
        <v>25</v>
      </c>
      <c r="F50" s="331">
        <v>117993.15000000001</v>
      </c>
      <c r="G50" s="84" t="s">
        <v>79</v>
      </c>
      <c r="H50" s="84">
        <v>165</v>
      </c>
      <c r="I50" s="84" t="s">
        <v>80</v>
      </c>
    </row>
    <row r="51" spans="2:9">
      <c r="B51" s="332"/>
      <c r="C51" s="332"/>
      <c r="D51" s="332"/>
      <c r="E51" s="332"/>
      <c r="F51" s="332"/>
      <c r="G51" s="84" t="s">
        <v>68</v>
      </c>
      <c r="H51" s="84">
        <v>400</v>
      </c>
      <c r="I51" s="84" t="s">
        <v>69</v>
      </c>
    </row>
    <row r="52" spans="2:9">
      <c r="B52" s="333"/>
      <c r="C52" s="333"/>
      <c r="D52" s="333"/>
      <c r="E52" s="333"/>
      <c r="F52" s="333"/>
      <c r="G52" s="84" t="s">
        <v>383</v>
      </c>
      <c r="H52" s="84" t="s">
        <v>811</v>
      </c>
      <c r="I52" s="84"/>
    </row>
    <row r="53" spans="2:9">
      <c r="B53" s="331" t="s">
        <v>833</v>
      </c>
      <c r="C53" s="331" t="s">
        <v>834</v>
      </c>
      <c r="D53" s="331"/>
      <c r="E53" s="331" t="s">
        <v>192</v>
      </c>
      <c r="F53" s="331">
        <v>23018.414188938565</v>
      </c>
      <c r="G53" s="84" t="s">
        <v>835</v>
      </c>
      <c r="H53" s="84">
        <v>1.03</v>
      </c>
      <c r="I53" s="84" t="s">
        <v>58</v>
      </c>
    </row>
    <row r="54" spans="2:9">
      <c r="B54" s="333"/>
      <c r="C54" s="333"/>
      <c r="D54" s="333"/>
      <c r="E54" s="333"/>
      <c r="F54" s="333"/>
      <c r="G54" s="84" t="s">
        <v>79</v>
      </c>
      <c r="H54" s="84">
        <v>6</v>
      </c>
      <c r="I54" s="84" t="s">
        <v>80</v>
      </c>
    </row>
    <row r="55" spans="2:9">
      <c r="B55" s="331" t="s">
        <v>836</v>
      </c>
      <c r="C55" s="331" t="s">
        <v>837</v>
      </c>
      <c r="D55" s="331">
        <v>1</v>
      </c>
      <c r="E55" s="331" t="s">
        <v>25</v>
      </c>
      <c r="F55" s="331">
        <v>12969.66866881434</v>
      </c>
      <c r="G55" s="84" t="s">
        <v>835</v>
      </c>
      <c r="H55" s="84">
        <v>4</v>
      </c>
      <c r="I55" s="84" t="s">
        <v>58</v>
      </c>
    </row>
    <row r="56" spans="2:9">
      <c r="B56" s="333"/>
      <c r="C56" s="333"/>
      <c r="D56" s="333"/>
      <c r="E56" s="333"/>
      <c r="F56" s="333"/>
      <c r="G56" s="84" t="s">
        <v>79</v>
      </c>
      <c r="H56" s="84">
        <v>2</v>
      </c>
      <c r="I56" s="84" t="s">
        <v>80</v>
      </c>
    </row>
    <row r="57" spans="2:9">
      <c r="B57" s="84" t="s">
        <v>108</v>
      </c>
      <c r="C57" s="84" t="s">
        <v>93</v>
      </c>
      <c r="D57" s="84">
        <v>1</v>
      </c>
      <c r="E57" s="84" t="s">
        <v>25</v>
      </c>
      <c r="F57" s="84">
        <v>6773.8822282791343</v>
      </c>
      <c r="G57" s="84" t="s">
        <v>109</v>
      </c>
      <c r="H57" s="84">
        <v>70</v>
      </c>
      <c r="I57" s="84" t="s">
        <v>58</v>
      </c>
    </row>
    <row r="58" spans="2:9">
      <c r="B58" s="331" t="s">
        <v>407</v>
      </c>
      <c r="C58" s="331" t="s">
        <v>93</v>
      </c>
      <c r="D58" s="331">
        <v>1</v>
      </c>
      <c r="E58" s="331" t="s">
        <v>25</v>
      </c>
      <c r="F58" s="331">
        <v>5650.7176927266837</v>
      </c>
      <c r="G58" s="84" t="s">
        <v>109</v>
      </c>
      <c r="H58" s="84">
        <v>20</v>
      </c>
      <c r="I58" s="84" t="s">
        <v>58</v>
      </c>
    </row>
    <row r="59" spans="2:9">
      <c r="B59" s="333"/>
      <c r="C59" s="333"/>
      <c r="D59" s="333"/>
      <c r="E59" s="333"/>
      <c r="F59" s="333"/>
      <c r="G59" s="84" t="s">
        <v>816</v>
      </c>
      <c r="H59" s="84" t="s">
        <v>817</v>
      </c>
      <c r="I59" s="84"/>
    </row>
    <row r="61" spans="2:9">
      <c r="B61" s="28" t="s">
        <v>463</v>
      </c>
      <c r="C61" s="28">
        <v>11609547.77</v>
      </c>
    </row>
    <row r="62" spans="2:9">
      <c r="B62" s="28" t="s">
        <v>464</v>
      </c>
      <c r="C62" s="28">
        <v>3011</v>
      </c>
    </row>
    <row r="63" spans="2:9">
      <c r="B63" s="28" t="s">
        <v>389</v>
      </c>
      <c r="C63" s="28">
        <v>667722.13</v>
      </c>
    </row>
    <row r="64" spans="2:9">
      <c r="B64" s="28" t="s">
        <v>465</v>
      </c>
      <c r="C64" s="28">
        <v>2681048.13</v>
      </c>
    </row>
    <row r="65" spans="2:9">
      <c r="B65" s="28" t="s">
        <v>174</v>
      </c>
      <c r="C65" s="28">
        <v>4620162.43</v>
      </c>
    </row>
    <row r="66" spans="2:9">
      <c r="B66" s="57" t="s">
        <v>466</v>
      </c>
      <c r="C66" s="57">
        <v>19581491.460000001</v>
      </c>
    </row>
    <row r="68" spans="2:9" ht="18.5">
      <c r="B68" s="86" t="s">
        <v>11</v>
      </c>
      <c r="C68" t="s">
        <v>838</v>
      </c>
    </row>
    <row r="69" spans="2:9" ht="18.5">
      <c r="B69" s="86" t="s">
        <v>13</v>
      </c>
      <c r="C69" t="s">
        <v>839</v>
      </c>
    </row>
    <row r="71" spans="2:9">
      <c r="B71" s="5" t="s">
        <v>15</v>
      </c>
      <c r="C71" s="5" t="s">
        <v>16</v>
      </c>
      <c r="D71" s="5" t="s">
        <v>17</v>
      </c>
      <c r="E71" s="5" t="s">
        <v>180</v>
      </c>
      <c r="F71" s="5" t="s">
        <v>181</v>
      </c>
      <c r="G71" s="5" t="s">
        <v>180</v>
      </c>
      <c r="H71" s="5" t="s">
        <v>182</v>
      </c>
      <c r="I71" s="5" t="s">
        <v>460</v>
      </c>
    </row>
    <row r="72" spans="2:9">
      <c r="B72" s="9" t="s">
        <v>140</v>
      </c>
      <c r="C72" s="9" t="s">
        <v>124</v>
      </c>
      <c r="D72" s="9">
        <v>1</v>
      </c>
      <c r="E72" s="9" t="s">
        <v>25</v>
      </c>
      <c r="F72" s="9">
        <v>13643.042581</v>
      </c>
      <c r="G72" s="9" t="s">
        <v>286</v>
      </c>
      <c r="H72" s="9">
        <v>1</v>
      </c>
      <c r="I72" s="9"/>
    </row>
    <row r="73" spans="2:9">
      <c r="B73" s="9" t="s">
        <v>132</v>
      </c>
      <c r="C73" s="9" t="s">
        <v>124</v>
      </c>
      <c r="D73" s="9">
        <v>1</v>
      </c>
      <c r="E73" s="9" t="s">
        <v>25</v>
      </c>
      <c r="F73" s="9">
        <v>17728.988186098246</v>
      </c>
      <c r="G73" s="9" t="s">
        <v>109</v>
      </c>
      <c r="H73" s="9">
        <v>300</v>
      </c>
      <c r="I73" s="9" t="s">
        <v>58</v>
      </c>
    </row>
    <row r="74" spans="2:9">
      <c r="B74" s="9" t="s">
        <v>131</v>
      </c>
      <c r="C74" s="9" t="s">
        <v>124</v>
      </c>
      <c r="D74" s="9">
        <v>1</v>
      </c>
      <c r="E74" s="9" t="s">
        <v>25</v>
      </c>
      <c r="F74" s="9">
        <v>44277.805656425095</v>
      </c>
      <c r="G74" s="9" t="s">
        <v>109</v>
      </c>
      <c r="H74" s="9">
        <v>300</v>
      </c>
      <c r="I74" s="9" t="s">
        <v>38</v>
      </c>
    </row>
    <row r="75" spans="2:9">
      <c r="B75" s="331" t="s">
        <v>127</v>
      </c>
      <c r="C75" s="331" t="s">
        <v>124</v>
      </c>
      <c r="D75" s="331">
        <v>1</v>
      </c>
      <c r="E75" s="331" t="s">
        <v>25</v>
      </c>
      <c r="F75" s="331">
        <v>104255.03164073342</v>
      </c>
      <c r="G75" s="9" t="s">
        <v>109</v>
      </c>
      <c r="H75" s="9">
        <v>40</v>
      </c>
      <c r="I75" s="9" t="s">
        <v>840</v>
      </c>
    </row>
    <row r="76" spans="2:9">
      <c r="B76" s="333"/>
      <c r="C76" s="333"/>
      <c r="D76" s="333"/>
      <c r="E76" s="333"/>
      <c r="F76" s="333"/>
      <c r="G76" s="9" t="s">
        <v>585</v>
      </c>
      <c r="H76" s="9" t="s">
        <v>841</v>
      </c>
      <c r="I76" s="9"/>
    </row>
    <row r="77" spans="2:9">
      <c r="B77" s="331" t="s">
        <v>70</v>
      </c>
      <c r="C77" s="331" t="s">
        <v>146</v>
      </c>
      <c r="D77" s="331">
        <v>1</v>
      </c>
      <c r="E77" s="331" t="s">
        <v>25</v>
      </c>
      <c r="F77" s="331">
        <v>6377.6086560000003</v>
      </c>
      <c r="G77" s="9" t="s">
        <v>842</v>
      </c>
      <c r="H77" s="9">
        <v>2</v>
      </c>
      <c r="I77" s="9" t="s">
        <v>27</v>
      </c>
    </row>
    <row r="78" spans="2:9">
      <c r="B78" s="333"/>
      <c r="C78" s="333"/>
      <c r="D78" s="333"/>
      <c r="E78" s="333"/>
      <c r="F78" s="333"/>
      <c r="G78" s="9" t="s">
        <v>843</v>
      </c>
      <c r="H78" s="9" t="s">
        <v>844</v>
      </c>
      <c r="I78" s="9"/>
    </row>
    <row r="79" spans="2:9">
      <c r="B79" s="9" t="s">
        <v>47</v>
      </c>
      <c r="C79" s="9" t="s">
        <v>48</v>
      </c>
      <c r="D79" s="9">
        <v>1</v>
      </c>
      <c r="E79" s="9" t="s">
        <v>25</v>
      </c>
      <c r="F79" s="9">
        <v>72683.879571041791</v>
      </c>
      <c r="G79" s="9" t="s">
        <v>626</v>
      </c>
      <c r="H79" s="9">
        <v>60</v>
      </c>
      <c r="I79" s="9" t="s">
        <v>38</v>
      </c>
    </row>
    <row r="80" spans="2:9">
      <c r="B80" s="9" t="s">
        <v>59</v>
      </c>
      <c r="C80" s="9" t="s">
        <v>48</v>
      </c>
      <c r="D80" s="9">
        <v>1</v>
      </c>
      <c r="E80" s="9" t="s">
        <v>25</v>
      </c>
      <c r="F80" s="9">
        <v>72683.879571041791</v>
      </c>
      <c r="G80" s="9" t="s">
        <v>626</v>
      </c>
      <c r="H80" s="9">
        <v>60</v>
      </c>
      <c r="I80" s="9" t="s">
        <v>38</v>
      </c>
    </row>
    <row r="81" spans="2:9">
      <c r="B81" s="9" t="s">
        <v>845</v>
      </c>
      <c r="C81" s="9" t="s">
        <v>48</v>
      </c>
      <c r="D81" s="9">
        <v>1</v>
      </c>
      <c r="E81" s="9" t="s">
        <v>25</v>
      </c>
      <c r="F81" s="9">
        <v>419647.20999999996</v>
      </c>
      <c r="G81" s="9" t="s">
        <v>846</v>
      </c>
      <c r="H81" s="9">
        <v>30</v>
      </c>
      <c r="I81" s="9" t="s">
        <v>52</v>
      </c>
    </row>
    <row r="82" spans="2:9">
      <c r="B82" s="9" t="s">
        <v>49</v>
      </c>
      <c r="C82" s="9" t="s">
        <v>48</v>
      </c>
      <c r="D82" s="9">
        <v>1</v>
      </c>
      <c r="E82" s="9" t="s">
        <v>25</v>
      </c>
      <c r="F82" s="9">
        <v>222865.86230000001</v>
      </c>
      <c r="G82" s="9" t="s">
        <v>626</v>
      </c>
      <c r="H82" s="9">
        <v>60</v>
      </c>
      <c r="I82" s="9" t="s">
        <v>38</v>
      </c>
    </row>
    <row r="83" spans="2:9">
      <c r="B83" s="9" t="s">
        <v>53</v>
      </c>
      <c r="C83" s="9" t="s">
        <v>48</v>
      </c>
      <c r="D83" s="9">
        <v>1</v>
      </c>
      <c r="E83" s="9" t="s">
        <v>25</v>
      </c>
      <c r="F83" s="9">
        <v>222865.86230000001</v>
      </c>
      <c r="G83" s="9" t="s">
        <v>626</v>
      </c>
      <c r="H83" s="9">
        <v>60</v>
      </c>
      <c r="I83" s="9" t="s">
        <v>38</v>
      </c>
    </row>
    <row r="84" spans="2:9">
      <c r="B84" s="331" t="s">
        <v>46</v>
      </c>
      <c r="C84" s="331" t="s">
        <v>45</v>
      </c>
      <c r="D84" s="331">
        <v>2</v>
      </c>
      <c r="E84" s="331" t="s">
        <v>25</v>
      </c>
      <c r="F84" s="331">
        <v>812328.46629200003</v>
      </c>
      <c r="G84" s="9" t="s">
        <v>626</v>
      </c>
      <c r="H84" s="9">
        <v>239</v>
      </c>
      <c r="I84" s="9" t="s">
        <v>38</v>
      </c>
    </row>
    <row r="85" spans="2:9">
      <c r="B85" s="333"/>
      <c r="C85" s="333"/>
      <c r="D85" s="333"/>
      <c r="E85" s="333"/>
      <c r="F85" s="333"/>
      <c r="G85" s="9" t="s">
        <v>57</v>
      </c>
      <c r="H85" s="9">
        <v>80</v>
      </c>
      <c r="I85" s="9" t="s">
        <v>58</v>
      </c>
    </row>
    <row r="86" spans="2:9">
      <c r="B86" s="331" t="s">
        <v>44</v>
      </c>
      <c r="C86" s="331" t="s">
        <v>45</v>
      </c>
      <c r="D86" s="331">
        <v>2</v>
      </c>
      <c r="E86" s="331" t="s">
        <v>25</v>
      </c>
      <c r="F86" s="331">
        <v>438209.41918803111</v>
      </c>
      <c r="G86" s="9" t="s">
        <v>626</v>
      </c>
      <c r="H86" s="9">
        <v>239</v>
      </c>
      <c r="I86" s="9" t="s">
        <v>38</v>
      </c>
    </row>
    <row r="87" spans="2:9">
      <c r="B87" s="333"/>
      <c r="C87" s="333"/>
      <c r="D87" s="333"/>
      <c r="E87" s="333"/>
      <c r="F87" s="333"/>
      <c r="G87" s="9" t="s">
        <v>57</v>
      </c>
      <c r="H87" s="9">
        <v>80</v>
      </c>
      <c r="I87" s="9" t="s">
        <v>58</v>
      </c>
    </row>
    <row r="88" spans="2:9">
      <c r="B88" s="9" t="s">
        <v>847</v>
      </c>
      <c r="C88" s="9" t="s">
        <v>45</v>
      </c>
      <c r="D88" s="9">
        <v>1</v>
      </c>
      <c r="E88" s="9" t="s">
        <v>25</v>
      </c>
      <c r="F88" s="9">
        <v>666624.01309137081</v>
      </c>
      <c r="G88" s="9" t="s">
        <v>626</v>
      </c>
      <c r="H88" s="9">
        <v>672</v>
      </c>
      <c r="I88" s="9" t="s">
        <v>38</v>
      </c>
    </row>
    <row r="89" spans="2:9">
      <c r="B89" s="9" t="s">
        <v>39</v>
      </c>
      <c r="C89" s="9" t="s">
        <v>45</v>
      </c>
      <c r="D89" s="9">
        <v>1</v>
      </c>
      <c r="E89" s="9" t="s">
        <v>25</v>
      </c>
      <c r="F89" s="9">
        <v>557977.83908295794</v>
      </c>
      <c r="G89" s="9" t="s">
        <v>626</v>
      </c>
      <c r="H89" s="9">
        <v>672</v>
      </c>
      <c r="I89" s="9" t="s">
        <v>38</v>
      </c>
    </row>
    <row r="90" spans="2:9">
      <c r="B90" s="9" t="s">
        <v>830</v>
      </c>
      <c r="C90" s="9" t="s">
        <v>831</v>
      </c>
      <c r="D90" s="9">
        <v>1</v>
      </c>
      <c r="E90" s="9" t="s">
        <v>25</v>
      </c>
      <c r="F90" s="9">
        <v>520858.90723908786</v>
      </c>
      <c r="G90" s="9" t="s">
        <v>42</v>
      </c>
      <c r="H90" s="9">
        <v>5184</v>
      </c>
      <c r="I90" s="9" t="s">
        <v>43</v>
      </c>
    </row>
    <row r="91" spans="2:9">
      <c r="B91" s="9" t="s">
        <v>832</v>
      </c>
      <c r="C91" s="9" t="s">
        <v>831</v>
      </c>
      <c r="D91" s="9">
        <v>1</v>
      </c>
      <c r="E91" s="9" t="s">
        <v>25</v>
      </c>
      <c r="F91" s="9">
        <v>114476.39788006336</v>
      </c>
      <c r="G91" s="9" t="s">
        <v>42</v>
      </c>
      <c r="H91" s="9">
        <v>5184</v>
      </c>
      <c r="I91" s="9" t="s">
        <v>43</v>
      </c>
    </row>
    <row r="92" spans="2:9">
      <c r="B92" s="9" t="s">
        <v>23</v>
      </c>
      <c r="C92" s="9" t="s">
        <v>24</v>
      </c>
      <c r="D92" s="9">
        <v>1</v>
      </c>
      <c r="E92" s="9" t="s">
        <v>25</v>
      </c>
      <c r="F92" s="9">
        <v>160914.75</v>
      </c>
      <c r="G92" s="9" t="s">
        <v>603</v>
      </c>
      <c r="H92" s="9">
        <v>24.5</v>
      </c>
      <c r="I92" s="9" t="s">
        <v>27</v>
      </c>
    </row>
    <row r="93" spans="2:9">
      <c r="B93" s="331" t="s">
        <v>848</v>
      </c>
      <c r="C93" s="331" t="s">
        <v>146</v>
      </c>
      <c r="D93" s="331">
        <v>2</v>
      </c>
      <c r="E93" s="331" t="s">
        <v>25</v>
      </c>
      <c r="F93" s="331">
        <v>15514.342336</v>
      </c>
      <c r="G93" s="9" t="s">
        <v>849</v>
      </c>
      <c r="H93" s="9" t="s">
        <v>850</v>
      </c>
      <c r="I93" s="9"/>
    </row>
    <row r="94" spans="2:9">
      <c r="B94" s="333"/>
      <c r="C94" s="333"/>
      <c r="D94" s="333"/>
      <c r="E94" s="333"/>
      <c r="F94" s="333"/>
      <c r="G94" s="9" t="s">
        <v>842</v>
      </c>
      <c r="H94" s="9">
        <v>2</v>
      </c>
      <c r="I94" s="9" t="s">
        <v>27</v>
      </c>
    </row>
    <row r="95" spans="2:9">
      <c r="B95" s="331" t="s">
        <v>618</v>
      </c>
      <c r="C95" s="331" t="s">
        <v>851</v>
      </c>
      <c r="D95" s="331">
        <v>1</v>
      </c>
      <c r="E95" s="331" t="s">
        <v>25</v>
      </c>
      <c r="F95" s="331">
        <v>114316.87517729396</v>
      </c>
      <c r="G95" s="9" t="s">
        <v>852</v>
      </c>
      <c r="H95" s="9" t="s">
        <v>853</v>
      </c>
      <c r="I95" s="9"/>
    </row>
    <row r="96" spans="2:9">
      <c r="B96" s="333"/>
      <c r="C96" s="333"/>
      <c r="D96" s="333"/>
      <c r="E96" s="333"/>
      <c r="F96" s="333"/>
      <c r="G96" s="9" t="s">
        <v>417</v>
      </c>
      <c r="H96" s="9">
        <v>159</v>
      </c>
      <c r="I96" s="9" t="s">
        <v>38</v>
      </c>
    </row>
    <row r="97" spans="2:9">
      <c r="B97" s="331" t="s">
        <v>188</v>
      </c>
      <c r="C97" s="331" t="s">
        <v>93</v>
      </c>
      <c r="D97" s="331">
        <v>1</v>
      </c>
      <c r="E97" s="331" t="s">
        <v>25</v>
      </c>
      <c r="F97" s="331">
        <v>26811</v>
      </c>
      <c r="G97" s="9" t="s">
        <v>383</v>
      </c>
      <c r="H97" s="9" t="s">
        <v>811</v>
      </c>
      <c r="I97" s="9"/>
    </row>
    <row r="98" spans="2:9">
      <c r="B98" s="332"/>
      <c r="C98" s="332"/>
      <c r="D98" s="332"/>
      <c r="E98" s="332"/>
      <c r="F98" s="332"/>
      <c r="G98" s="9" t="s">
        <v>79</v>
      </c>
      <c r="H98" s="9">
        <v>50</v>
      </c>
      <c r="I98" s="9" t="s">
        <v>80</v>
      </c>
    </row>
    <row r="99" spans="2:9">
      <c r="B99" s="333"/>
      <c r="C99" s="333"/>
      <c r="D99" s="333"/>
      <c r="E99" s="333"/>
      <c r="F99" s="333"/>
      <c r="G99" s="9" t="s">
        <v>68</v>
      </c>
      <c r="H99" s="9">
        <v>250</v>
      </c>
      <c r="I99" s="9" t="s">
        <v>69</v>
      </c>
    </row>
    <row r="100" spans="2:9">
      <c r="B100" s="331" t="s">
        <v>84</v>
      </c>
      <c r="C100" s="331" t="s">
        <v>93</v>
      </c>
      <c r="D100" s="331">
        <v>1</v>
      </c>
      <c r="E100" s="331" t="s">
        <v>25</v>
      </c>
      <c r="F100" s="331">
        <v>11917</v>
      </c>
      <c r="G100" s="9" t="s">
        <v>383</v>
      </c>
      <c r="H100" s="9" t="s">
        <v>811</v>
      </c>
      <c r="I100" s="9"/>
    </row>
    <row r="101" spans="2:9">
      <c r="B101" s="332"/>
      <c r="C101" s="332"/>
      <c r="D101" s="332"/>
      <c r="E101" s="332"/>
      <c r="F101" s="332"/>
      <c r="G101" s="9" t="s">
        <v>79</v>
      </c>
      <c r="H101" s="9">
        <v>20</v>
      </c>
      <c r="I101" s="9" t="s">
        <v>80</v>
      </c>
    </row>
    <row r="102" spans="2:9">
      <c r="B102" s="333"/>
      <c r="C102" s="333"/>
      <c r="D102" s="333"/>
      <c r="E102" s="333"/>
      <c r="F102" s="333"/>
      <c r="G102" s="9" t="s">
        <v>68</v>
      </c>
      <c r="H102" s="9">
        <v>300</v>
      </c>
      <c r="I102" s="9" t="s">
        <v>69</v>
      </c>
    </row>
    <row r="103" spans="2:9">
      <c r="B103" s="331" t="s">
        <v>88</v>
      </c>
      <c r="C103" s="331" t="s">
        <v>93</v>
      </c>
      <c r="D103" s="331">
        <v>1</v>
      </c>
      <c r="E103" s="331" t="s">
        <v>25</v>
      </c>
      <c r="F103" s="331">
        <v>5958.5</v>
      </c>
      <c r="G103" s="9" t="s">
        <v>383</v>
      </c>
      <c r="H103" s="9" t="s">
        <v>811</v>
      </c>
      <c r="I103" s="9"/>
    </row>
    <row r="104" spans="2:9">
      <c r="B104" s="332"/>
      <c r="C104" s="332"/>
      <c r="D104" s="332"/>
      <c r="E104" s="332"/>
      <c r="F104" s="332"/>
      <c r="G104" s="9" t="s">
        <v>79</v>
      </c>
      <c r="H104" s="9">
        <v>10</v>
      </c>
      <c r="I104" s="9" t="s">
        <v>80</v>
      </c>
    </row>
    <row r="105" spans="2:9">
      <c r="B105" s="333"/>
      <c r="C105" s="333"/>
      <c r="D105" s="333"/>
      <c r="E105" s="333"/>
      <c r="F105" s="333"/>
      <c r="G105" s="9" t="s">
        <v>68</v>
      </c>
      <c r="H105" s="9">
        <v>300</v>
      </c>
      <c r="I105" s="9" t="s">
        <v>69</v>
      </c>
    </row>
    <row r="106" spans="2:9">
      <c r="B106" s="331" t="s">
        <v>78</v>
      </c>
      <c r="C106" s="331" t="s">
        <v>93</v>
      </c>
      <c r="D106" s="331">
        <v>1</v>
      </c>
      <c r="E106" s="331" t="s">
        <v>25</v>
      </c>
      <c r="F106" s="331">
        <v>35751</v>
      </c>
      <c r="G106" s="9" t="s">
        <v>383</v>
      </c>
      <c r="H106" s="9" t="s">
        <v>811</v>
      </c>
      <c r="I106" s="9"/>
    </row>
    <row r="107" spans="2:9">
      <c r="B107" s="332"/>
      <c r="C107" s="332"/>
      <c r="D107" s="332"/>
      <c r="E107" s="332"/>
      <c r="F107" s="332"/>
      <c r="G107" s="9" t="s">
        <v>79</v>
      </c>
      <c r="H107" s="9">
        <v>60</v>
      </c>
      <c r="I107" s="9" t="s">
        <v>80</v>
      </c>
    </row>
    <row r="108" spans="2:9">
      <c r="B108" s="333"/>
      <c r="C108" s="333"/>
      <c r="D108" s="333"/>
      <c r="E108" s="333"/>
      <c r="F108" s="333"/>
      <c r="G108" s="9" t="s">
        <v>68</v>
      </c>
      <c r="H108" s="9">
        <v>300</v>
      </c>
      <c r="I108" s="9" t="s">
        <v>69</v>
      </c>
    </row>
    <row r="109" spans="2:9">
      <c r="B109" s="331" t="s">
        <v>147</v>
      </c>
      <c r="C109" s="331" t="s">
        <v>93</v>
      </c>
      <c r="D109" s="331">
        <v>1</v>
      </c>
      <c r="E109" s="331" t="s">
        <v>25</v>
      </c>
      <c r="F109" s="331">
        <v>12508.800000000001</v>
      </c>
      <c r="G109" s="9" t="s">
        <v>383</v>
      </c>
      <c r="H109" s="9" t="s">
        <v>811</v>
      </c>
      <c r="I109" s="9"/>
    </row>
    <row r="110" spans="2:9">
      <c r="B110" s="332"/>
      <c r="C110" s="332"/>
      <c r="D110" s="332"/>
      <c r="E110" s="332"/>
      <c r="F110" s="332"/>
      <c r="G110" s="9" t="s">
        <v>79</v>
      </c>
      <c r="H110" s="9">
        <v>30</v>
      </c>
      <c r="I110" s="9" t="s">
        <v>80</v>
      </c>
    </row>
    <row r="111" spans="2:9">
      <c r="B111" s="333"/>
      <c r="C111" s="333"/>
      <c r="D111" s="333"/>
      <c r="E111" s="333"/>
      <c r="F111" s="333"/>
      <c r="G111" s="9" t="s">
        <v>68</v>
      </c>
      <c r="H111" s="9">
        <v>150</v>
      </c>
      <c r="I111" s="9" t="s">
        <v>69</v>
      </c>
    </row>
    <row r="112" spans="2:9">
      <c r="B112" s="331" t="s">
        <v>149</v>
      </c>
      <c r="C112" s="331" t="s">
        <v>93</v>
      </c>
      <c r="D112" s="331">
        <v>1</v>
      </c>
      <c r="E112" s="331" t="s">
        <v>25</v>
      </c>
      <c r="F112" s="331">
        <v>4169.6000000000004</v>
      </c>
      <c r="G112" s="9" t="s">
        <v>383</v>
      </c>
      <c r="H112" s="9" t="s">
        <v>811</v>
      </c>
      <c r="I112" s="9"/>
    </row>
    <row r="113" spans="2:9">
      <c r="B113" s="332"/>
      <c r="C113" s="332"/>
      <c r="D113" s="332"/>
      <c r="E113" s="332"/>
      <c r="F113" s="332"/>
      <c r="G113" s="9" t="s">
        <v>79</v>
      </c>
      <c r="H113" s="9">
        <v>10</v>
      </c>
      <c r="I113" s="9" t="s">
        <v>80</v>
      </c>
    </row>
    <row r="114" spans="2:9">
      <c r="B114" s="333"/>
      <c r="C114" s="333"/>
      <c r="D114" s="333"/>
      <c r="E114" s="333"/>
      <c r="F114" s="333"/>
      <c r="G114" s="9" t="s">
        <v>68</v>
      </c>
      <c r="H114" s="9">
        <v>150</v>
      </c>
      <c r="I114" s="9" t="s">
        <v>69</v>
      </c>
    </row>
    <row r="115" spans="2:9">
      <c r="B115" s="331" t="s">
        <v>692</v>
      </c>
      <c r="C115" s="331" t="s">
        <v>93</v>
      </c>
      <c r="D115" s="331">
        <v>1</v>
      </c>
      <c r="E115" s="331" t="s">
        <v>25</v>
      </c>
      <c r="F115" s="331">
        <v>29792.5</v>
      </c>
      <c r="G115" s="9" t="s">
        <v>383</v>
      </c>
      <c r="H115" s="9" t="s">
        <v>811</v>
      </c>
      <c r="I115" s="9"/>
    </row>
    <row r="116" spans="2:9">
      <c r="B116" s="332"/>
      <c r="C116" s="332"/>
      <c r="D116" s="332"/>
      <c r="E116" s="332"/>
      <c r="F116" s="332"/>
      <c r="G116" s="9" t="s">
        <v>79</v>
      </c>
      <c r="H116" s="9">
        <v>50</v>
      </c>
      <c r="I116" s="9" t="s">
        <v>80</v>
      </c>
    </row>
    <row r="117" spans="2:9">
      <c r="B117" s="333"/>
      <c r="C117" s="333"/>
      <c r="D117" s="333"/>
      <c r="E117" s="333"/>
      <c r="F117" s="333"/>
      <c r="G117" s="9" t="s">
        <v>68</v>
      </c>
      <c r="H117" s="9">
        <v>300</v>
      </c>
      <c r="I117" s="9" t="s">
        <v>69</v>
      </c>
    </row>
    <row r="118" spans="2:9">
      <c r="B118" s="331" t="s">
        <v>186</v>
      </c>
      <c r="C118" s="331" t="s">
        <v>854</v>
      </c>
      <c r="D118" s="331">
        <v>1</v>
      </c>
      <c r="E118" s="331" t="s">
        <v>25</v>
      </c>
      <c r="F118" s="331">
        <v>58417.929543999991</v>
      </c>
      <c r="G118" s="9" t="s">
        <v>79</v>
      </c>
      <c r="H118" s="9">
        <v>300</v>
      </c>
      <c r="I118" s="9" t="s">
        <v>80</v>
      </c>
    </row>
    <row r="119" spans="2:9">
      <c r="B119" s="333"/>
      <c r="C119" s="333"/>
      <c r="D119" s="333"/>
      <c r="E119" s="333"/>
      <c r="F119" s="333"/>
      <c r="G119" s="9" t="s">
        <v>855</v>
      </c>
      <c r="H119" s="9" t="s">
        <v>856</v>
      </c>
      <c r="I119" s="9"/>
    </row>
    <row r="121" spans="2:9">
      <c r="B121" s="28" t="s">
        <v>463</v>
      </c>
      <c r="C121" s="28">
        <v>4783576.51</v>
      </c>
    </row>
    <row r="122" spans="2:9">
      <c r="B122" s="28" t="s">
        <v>464</v>
      </c>
      <c r="C122" s="28">
        <v>6884.1</v>
      </c>
    </row>
    <row r="123" spans="2:9">
      <c r="B123" s="28" t="s">
        <v>389</v>
      </c>
      <c r="C123" s="28">
        <v>275451.49</v>
      </c>
    </row>
    <row r="124" spans="2:9">
      <c r="B124" s="28" t="s">
        <v>465</v>
      </c>
      <c r="C124" s="28">
        <v>292309.73</v>
      </c>
    </row>
    <row r="125" spans="2:9">
      <c r="B125" s="28" t="s">
        <v>174</v>
      </c>
      <c r="C125" s="28">
        <v>1667686.95</v>
      </c>
    </row>
    <row r="126" spans="2:9">
      <c r="B126" s="57" t="s">
        <v>466</v>
      </c>
      <c r="C126" s="57">
        <v>7025908.7699999996</v>
      </c>
    </row>
  </sheetData>
  <mergeCells count="119">
    <mergeCell ref="B118:B119"/>
    <mergeCell ref="C118:C119"/>
    <mergeCell ref="D118:D119"/>
    <mergeCell ref="E118:E119"/>
    <mergeCell ref="F118:F119"/>
    <mergeCell ref="B112:B114"/>
    <mergeCell ref="C112:C114"/>
    <mergeCell ref="D112:D114"/>
    <mergeCell ref="E112:E114"/>
    <mergeCell ref="F112:F114"/>
    <mergeCell ref="B115:B117"/>
    <mergeCell ref="C115:C117"/>
    <mergeCell ref="D115:D117"/>
    <mergeCell ref="E115:E117"/>
    <mergeCell ref="F115:F117"/>
    <mergeCell ref="B106:B108"/>
    <mergeCell ref="C106:C108"/>
    <mergeCell ref="D106:D108"/>
    <mergeCell ref="E106:E108"/>
    <mergeCell ref="F106:F108"/>
    <mergeCell ref="B109:B111"/>
    <mergeCell ref="C109:C111"/>
    <mergeCell ref="D109:D111"/>
    <mergeCell ref="E109:E111"/>
    <mergeCell ref="F109:F111"/>
    <mergeCell ref="B100:B102"/>
    <mergeCell ref="C100:C102"/>
    <mergeCell ref="D100:D102"/>
    <mergeCell ref="E100:E102"/>
    <mergeCell ref="F100:F102"/>
    <mergeCell ref="B103:B105"/>
    <mergeCell ref="C103:C105"/>
    <mergeCell ref="D103:D105"/>
    <mergeCell ref="E103:E105"/>
    <mergeCell ref="F103:F105"/>
    <mergeCell ref="B95:B96"/>
    <mergeCell ref="C95:C96"/>
    <mergeCell ref="D95:D96"/>
    <mergeCell ref="E95:E96"/>
    <mergeCell ref="F95:F96"/>
    <mergeCell ref="B97:B99"/>
    <mergeCell ref="C97:C99"/>
    <mergeCell ref="D97:D99"/>
    <mergeCell ref="E97:E99"/>
    <mergeCell ref="F97:F99"/>
    <mergeCell ref="B86:B87"/>
    <mergeCell ref="C86:C87"/>
    <mergeCell ref="D86:D87"/>
    <mergeCell ref="E86:E87"/>
    <mergeCell ref="F86:F87"/>
    <mergeCell ref="B93:B94"/>
    <mergeCell ref="C93:C94"/>
    <mergeCell ref="D93:D94"/>
    <mergeCell ref="E93:E94"/>
    <mergeCell ref="F93:F94"/>
    <mergeCell ref="B77:B78"/>
    <mergeCell ref="C77:C78"/>
    <mergeCell ref="D77:D78"/>
    <mergeCell ref="E77:E78"/>
    <mergeCell ref="F77:F78"/>
    <mergeCell ref="B84:B85"/>
    <mergeCell ref="C84:C85"/>
    <mergeCell ref="D84:D85"/>
    <mergeCell ref="E84:E85"/>
    <mergeCell ref="F84:F85"/>
    <mergeCell ref="B58:B59"/>
    <mergeCell ref="C58:C59"/>
    <mergeCell ref="D58:D59"/>
    <mergeCell ref="E58:E59"/>
    <mergeCell ref="F58:F59"/>
    <mergeCell ref="B75:B76"/>
    <mergeCell ref="C75:C76"/>
    <mergeCell ref="D75:D76"/>
    <mergeCell ref="E75:E76"/>
    <mergeCell ref="F75:F76"/>
    <mergeCell ref="B53:B54"/>
    <mergeCell ref="C53:C54"/>
    <mergeCell ref="D53:D54"/>
    <mergeCell ref="E53:E54"/>
    <mergeCell ref="F53:F54"/>
    <mergeCell ref="B55:B56"/>
    <mergeCell ref="C55:C56"/>
    <mergeCell ref="D55:D56"/>
    <mergeCell ref="E55:E56"/>
    <mergeCell ref="F55:F56"/>
    <mergeCell ref="F47:F49"/>
    <mergeCell ref="B50:B52"/>
    <mergeCell ref="C50:C52"/>
    <mergeCell ref="D50:D52"/>
    <mergeCell ref="E50:E52"/>
    <mergeCell ref="F50:F52"/>
    <mergeCell ref="B39:B40"/>
    <mergeCell ref="C39:C40"/>
    <mergeCell ref="D39:D40"/>
    <mergeCell ref="E39:E40"/>
    <mergeCell ref="B47:B49"/>
    <mergeCell ref="C47:C49"/>
    <mergeCell ref="D47:D49"/>
    <mergeCell ref="E47:E49"/>
    <mergeCell ref="B16:B17"/>
    <mergeCell ref="C16:C17"/>
    <mergeCell ref="D16:D17"/>
    <mergeCell ref="E16:E17"/>
    <mergeCell ref="F16:F17"/>
    <mergeCell ref="B37:B38"/>
    <mergeCell ref="C37:C38"/>
    <mergeCell ref="D37:D38"/>
    <mergeCell ref="E37:E38"/>
    <mergeCell ref="F37:F38"/>
    <mergeCell ref="B8:B10"/>
    <mergeCell ref="C8:C10"/>
    <mergeCell ref="D8:D10"/>
    <mergeCell ref="E8:E10"/>
    <mergeCell ref="F8:F10"/>
    <mergeCell ref="B11:B14"/>
    <mergeCell ref="C11:C14"/>
    <mergeCell ref="D11:D14"/>
    <mergeCell ref="E11:E14"/>
    <mergeCell ref="F11:F1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72F6F-7C1F-4B95-9D83-2E64C0ED2099}">
  <dimension ref="A1:AH53"/>
  <sheetViews>
    <sheetView topLeftCell="A11" zoomScale="90" zoomScaleNormal="90" workbookViewId="0">
      <selection activeCell="M33" sqref="M33"/>
    </sheetView>
  </sheetViews>
  <sheetFormatPr defaultColWidth="27.453125" defaultRowHeight="14.5"/>
  <cols>
    <col min="1" max="1" width="6" customWidth="1"/>
    <col min="2" max="2" width="9.7265625" customWidth="1"/>
    <col min="3" max="3" width="42.81640625" style="95" customWidth="1"/>
    <col min="4" max="4" width="19.81640625" customWidth="1"/>
    <col min="5" max="5" width="17.81640625" hidden="1" customWidth="1"/>
    <col min="6" max="6" width="20.81640625" hidden="1" customWidth="1"/>
    <col min="7" max="7" width="17" hidden="1" customWidth="1"/>
    <col min="8" max="8" width="12.54296875" hidden="1" customWidth="1"/>
    <col min="9" max="9" width="22.453125" customWidth="1"/>
    <col min="10" max="10" width="7" hidden="1" customWidth="1"/>
    <col min="11" max="11" width="15.54296875" hidden="1" customWidth="1"/>
    <col min="12" max="12" width="0" hidden="1" customWidth="1"/>
    <col min="13" max="13" width="15.7265625" customWidth="1"/>
    <col min="14" max="14" width="14.7265625" customWidth="1"/>
    <col min="15" max="15" width="24" customWidth="1"/>
    <col min="16" max="16" width="13.81640625" customWidth="1"/>
    <col min="17" max="17" width="0" hidden="1" customWidth="1"/>
    <col min="18" max="18" width="28" style="160" hidden="1" customWidth="1"/>
    <col min="19" max="19" width="6" style="160" hidden="1" customWidth="1"/>
    <col min="20" max="22" width="22.1796875" style="160" hidden="1" customWidth="1"/>
    <col min="23" max="24" width="22.81640625" style="160" hidden="1" customWidth="1"/>
    <col min="25" max="25" width="0" hidden="1" customWidth="1"/>
    <col min="26" max="26" width="16" customWidth="1"/>
    <col min="27" max="28" width="15.26953125" customWidth="1"/>
    <col min="29" max="29" width="14.81640625" customWidth="1"/>
    <col min="30" max="30" width="13" customWidth="1"/>
    <col min="31" max="32" width="15.1796875" customWidth="1"/>
  </cols>
  <sheetData>
    <row r="1" spans="1:34" ht="15" thickBot="1">
      <c r="C1" t="s">
        <v>10</v>
      </c>
      <c r="R1" s="334" t="s">
        <v>857</v>
      </c>
      <c r="S1" s="335"/>
      <c r="T1" s="336"/>
      <c r="U1" s="334" t="s">
        <v>858</v>
      </c>
      <c r="V1" s="336"/>
    </row>
    <row r="2" spans="1:34">
      <c r="R2" s="161" t="s">
        <v>859</v>
      </c>
      <c r="S2" s="162"/>
      <c r="T2" s="163" t="s">
        <v>860</v>
      </c>
      <c r="U2" s="161" t="s">
        <v>859</v>
      </c>
      <c r="V2" s="163" t="s">
        <v>860</v>
      </c>
      <c r="W2" s="164" t="s">
        <v>861</v>
      </c>
      <c r="X2" s="165" t="s">
        <v>862</v>
      </c>
      <c r="Z2" s="343" t="s">
        <v>863</v>
      </c>
      <c r="AA2" s="344"/>
      <c r="AB2" s="344"/>
      <c r="AC2" s="345"/>
      <c r="AD2" s="340" t="s">
        <v>864</v>
      </c>
      <c r="AE2" s="341"/>
      <c r="AF2" s="342"/>
    </row>
    <row r="3" spans="1:34" ht="58">
      <c r="A3" s="166" t="s">
        <v>865</v>
      </c>
      <c r="B3" s="166" t="s">
        <v>866</v>
      </c>
      <c r="C3" s="166" t="s">
        <v>867</v>
      </c>
      <c r="D3" s="167" t="s">
        <v>868</v>
      </c>
      <c r="E3" s="168" t="s">
        <v>869</v>
      </c>
      <c r="F3" s="166" t="s">
        <v>870</v>
      </c>
      <c r="G3" s="166" t="s">
        <v>871</v>
      </c>
      <c r="H3" s="166" t="s">
        <v>872</v>
      </c>
      <c r="I3" s="166" t="s">
        <v>873</v>
      </c>
      <c r="J3" s="166" t="s">
        <v>163</v>
      </c>
      <c r="K3" s="166" t="s">
        <v>874</v>
      </c>
      <c r="L3" s="166" t="s">
        <v>875</v>
      </c>
      <c r="M3" s="166" t="s">
        <v>876</v>
      </c>
      <c r="N3" s="166" t="s">
        <v>877</v>
      </c>
      <c r="O3" s="169" t="s">
        <v>878</v>
      </c>
      <c r="P3" s="170" t="s">
        <v>879</v>
      </c>
      <c r="Q3" s="170" t="s">
        <v>880</v>
      </c>
      <c r="R3" s="337" t="s">
        <v>881</v>
      </c>
      <c r="S3" s="338"/>
      <c r="T3" s="339"/>
      <c r="U3" s="337" t="s">
        <v>882</v>
      </c>
      <c r="V3" s="339"/>
      <c r="W3" s="171"/>
      <c r="X3" s="172" t="s">
        <v>883</v>
      </c>
      <c r="Z3" s="228" t="s">
        <v>884</v>
      </c>
      <c r="AA3" s="226" t="s">
        <v>885</v>
      </c>
      <c r="AB3" s="226" t="s">
        <v>886</v>
      </c>
      <c r="AC3" s="229" t="s">
        <v>887</v>
      </c>
      <c r="AD3" s="228" t="s">
        <v>884</v>
      </c>
      <c r="AE3" s="226" t="s">
        <v>885</v>
      </c>
      <c r="AF3" s="229" t="s">
        <v>887</v>
      </c>
    </row>
    <row r="4" spans="1:34" ht="101.5">
      <c r="A4" s="173">
        <v>1</v>
      </c>
      <c r="B4" s="173" t="s">
        <v>888</v>
      </c>
      <c r="C4" s="174" t="s">
        <v>889</v>
      </c>
      <c r="D4" s="175">
        <v>90000</v>
      </c>
      <c r="E4" s="176" t="s">
        <v>890</v>
      </c>
      <c r="F4" s="177" t="s">
        <v>891</v>
      </c>
      <c r="G4" s="177" t="s">
        <v>892</v>
      </c>
      <c r="H4" s="175">
        <v>21600</v>
      </c>
      <c r="I4" s="175">
        <v>71280</v>
      </c>
      <c r="J4" s="175">
        <f>I4*1000/(24*3600)</f>
        <v>825</v>
      </c>
      <c r="K4" s="175">
        <f>H4*3*1000/(24*3600)</f>
        <v>750</v>
      </c>
      <c r="L4" s="176" t="s">
        <v>893</v>
      </c>
      <c r="M4" s="176" t="s">
        <v>894</v>
      </c>
      <c r="N4" s="176">
        <v>30</v>
      </c>
      <c r="O4" s="178" t="s">
        <v>895</v>
      </c>
      <c r="P4" s="179">
        <v>46569</v>
      </c>
      <c r="Q4" s="180"/>
      <c r="R4" s="181">
        <f>57802746.3*0.84</f>
        <v>48554306.891999997</v>
      </c>
      <c r="S4" s="182">
        <v>0.84</v>
      </c>
      <c r="T4" s="183">
        <f>(W4/2+W4*2)*0.84</f>
        <v>3626655.963</v>
      </c>
      <c r="U4" s="181">
        <f>57802746.3-R4</f>
        <v>9248439.4079999998</v>
      </c>
      <c r="V4" s="183">
        <f>(W4/2+W4*2)*(1-0.84)</f>
        <v>690791.6120000002</v>
      </c>
      <c r="W4" s="184">
        <v>1726979.03</v>
      </c>
      <c r="X4" s="185"/>
      <c r="Z4" s="230">
        <v>9.7275897599999994E-2</v>
      </c>
      <c r="AA4" s="186">
        <v>48.540675842399999</v>
      </c>
      <c r="AB4" s="242"/>
      <c r="AC4" s="231">
        <v>4.5046052016000004</v>
      </c>
      <c r="AD4" s="235">
        <v>1.8528742399999999E-2</v>
      </c>
      <c r="AE4" s="227">
        <v>9.2458430176000004</v>
      </c>
      <c r="AF4" s="236">
        <v>0.51746726650948427</v>
      </c>
    </row>
    <row r="5" spans="1:34" ht="58">
      <c r="A5" s="173">
        <v>2</v>
      </c>
      <c r="B5" s="173" t="s">
        <v>896</v>
      </c>
      <c r="C5" s="174" t="s">
        <v>897</v>
      </c>
      <c r="D5" s="175">
        <v>50000</v>
      </c>
      <c r="E5" s="176" t="s">
        <v>898</v>
      </c>
      <c r="F5" s="177" t="s">
        <v>899</v>
      </c>
      <c r="G5" s="177" t="s">
        <v>892</v>
      </c>
      <c r="H5" s="175">
        <v>10000</v>
      </c>
      <c r="I5" s="187">
        <v>33000</v>
      </c>
      <c r="J5" s="175">
        <f t="shared" ref="J5:J15" si="0">I5*1000/(24*3600)</f>
        <v>381.94444444444446</v>
      </c>
      <c r="K5" s="175">
        <f t="shared" ref="K5:K15" si="1">H5*3*1000/(24*3600)</f>
        <v>347.22222222222223</v>
      </c>
      <c r="L5" s="176" t="s">
        <v>900</v>
      </c>
      <c r="M5" s="176" t="s">
        <v>901</v>
      </c>
      <c r="N5" s="176">
        <v>30</v>
      </c>
      <c r="O5" s="188" t="s">
        <v>902</v>
      </c>
      <c r="P5" s="179">
        <v>46569</v>
      </c>
      <c r="Q5" s="180" t="s">
        <v>903</v>
      </c>
      <c r="R5" s="181">
        <f>24382651.97*0.56</f>
        <v>13654285.1032</v>
      </c>
      <c r="S5" s="182">
        <v>0.56000000000000005</v>
      </c>
      <c r="T5" s="183">
        <f>(W5/2+W5*2)*0.56</f>
        <v>1394026.3119999999</v>
      </c>
      <c r="U5" s="181">
        <f>24382651.97*0.44</f>
        <v>10728366.866799999</v>
      </c>
      <c r="V5" s="183">
        <f>(W5/2+W5*2)*(1-0.56)</f>
        <v>1095306.3879999998</v>
      </c>
      <c r="W5" s="184">
        <v>995733.08</v>
      </c>
      <c r="X5" s="185"/>
      <c r="Z5" s="230">
        <v>9.0975382400000013E-2</v>
      </c>
      <c r="AA5" s="186">
        <v>13.693172337600002</v>
      </c>
      <c r="AB5" s="242"/>
      <c r="AC5" s="231">
        <v>1.2615776824</v>
      </c>
      <c r="AD5" s="235">
        <v>7.1480657600000011E-2</v>
      </c>
      <c r="AE5" s="227">
        <v>10.7589211224</v>
      </c>
      <c r="AF5" s="236">
        <v>0.74401794426204104</v>
      </c>
    </row>
    <row r="6" spans="1:34" ht="87">
      <c r="A6" s="173">
        <v>3</v>
      </c>
      <c r="B6" s="173" t="s">
        <v>904</v>
      </c>
      <c r="C6" s="174" t="s">
        <v>905</v>
      </c>
      <c r="D6" s="175">
        <v>32000</v>
      </c>
      <c r="E6" s="176" t="s">
        <v>906</v>
      </c>
      <c r="F6" s="177" t="s">
        <v>907</v>
      </c>
      <c r="G6" s="177" t="s">
        <v>892</v>
      </c>
      <c r="H6" s="175">
        <v>6800</v>
      </c>
      <c r="I6" s="175">
        <v>22440</v>
      </c>
      <c r="J6" s="175">
        <f t="shared" si="0"/>
        <v>259.72222222222223</v>
      </c>
      <c r="K6" s="175">
        <f t="shared" si="1"/>
        <v>236.11111111111111</v>
      </c>
      <c r="L6" s="176" t="s">
        <v>908</v>
      </c>
      <c r="M6" s="176" t="s">
        <v>909</v>
      </c>
      <c r="N6" s="189">
        <v>40</v>
      </c>
      <c r="O6" s="190" t="s">
        <v>910</v>
      </c>
      <c r="P6" s="191">
        <v>47574</v>
      </c>
      <c r="Q6" s="180" t="s">
        <v>911</v>
      </c>
      <c r="R6" s="181">
        <f>32818982.2*0.8</f>
        <v>26255185.760000002</v>
      </c>
      <c r="S6" s="182">
        <v>0.8</v>
      </c>
      <c r="T6" s="183"/>
      <c r="U6" s="181">
        <f>32818982.2*0.2</f>
        <v>6563796.4400000004</v>
      </c>
      <c r="V6" s="183"/>
      <c r="W6" s="184">
        <v>932039.25</v>
      </c>
      <c r="X6" s="185"/>
      <c r="Z6" s="230">
        <v>0</v>
      </c>
      <c r="AA6" s="186">
        <v>26.255185760000003</v>
      </c>
      <c r="AB6" s="242"/>
      <c r="AC6" s="231">
        <v>0.835125224</v>
      </c>
      <c r="AD6" s="235">
        <v>0</v>
      </c>
      <c r="AE6" s="227">
        <v>6.5637964400000008</v>
      </c>
      <c r="AF6" s="236">
        <v>0.1294494601454802</v>
      </c>
    </row>
    <row r="7" spans="1:34" ht="58">
      <c r="A7" s="173">
        <v>4</v>
      </c>
      <c r="B7" s="173" t="s">
        <v>912</v>
      </c>
      <c r="C7" s="177" t="s">
        <v>913</v>
      </c>
      <c r="D7" s="175">
        <v>19000</v>
      </c>
      <c r="E7" s="176" t="s">
        <v>898</v>
      </c>
      <c r="F7" s="177" t="s">
        <v>899</v>
      </c>
      <c r="G7" s="177" t="s">
        <v>892</v>
      </c>
      <c r="H7" s="175">
        <v>4800</v>
      </c>
      <c r="I7" s="175">
        <v>15840</v>
      </c>
      <c r="J7" s="175">
        <f>I7*1000/(24*3600)</f>
        <v>183.33333333333334</v>
      </c>
      <c r="K7" s="175">
        <f t="shared" si="1"/>
        <v>166.66666666666666</v>
      </c>
      <c r="L7" s="176"/>
      <c r="M7" s="176" t="s">
        <v>914</v>
      </c>
      <c r="N7" s="176">
        <v>20</v>
      </c>
      <c r="O7" s="188" t="s">
        <v>915</v>
      </c>
      <c r="P7" s="179">
        <v>46478</v>
      </c>
      <c r="Q7" s="180" t="s">
        <v>916</v>
      </c>
      <c r="R7" s="192">
        <v>23071034.850000001</v>
      </c>
      <c r="S7" s="193">
        <v>1</v>
      </c>
      <c r="T7" s="183">
        <f>W7/2+W7*2</f>
        <v>1716768.5750000002</v>
      </c>
      <c r="U7" s="194"/>
      <c r="V7" s="183"/>
      <c r="W7" s="184">
        <v>686707.43</v>
      </c>
      <c r="X7" s="185"/>
      <c r="Z7" s="230">
        <v>0</v>
      </c>
      <c r="AA7" s="186">
        <v>23.07103485</v>
      </c>
      <c r="AB7" s="242"/>
      <c r="AC7" s="231">
        <v>0.80576811999999998</v>
      </c>
      <c r="AD7" s="235"/>
      <c r="AE7" s="227"/>
      <c r="AF7" s="236"/>
    </row>
    <row r="8" spans="1:34" ht="43.5">
      <c r="A8" s="173">
        <v>5</v>
      </c>
      <c r="B8" s="173" t="s">
        <v>917</v>
      </c>
      <c r="C8" s="177" t="s">
        <v>918</v>
      </c>
      <c r="D8" s="175">
        <v>15000</v>
      </c>
      <c r="E8" s="176" t="s">
        <v>919</v>
      </c>
      <c r="F8" s="177" t="s">
        <v>920</v>
      </c>
      <c r="G8" s="177" t="s">
        <v>921</v>
      </c>
      <c r="H8" s="175">
        <v>3441</v>
      </c>
      <c r="I8" s="175">
        <v>11356</v>
      </c>
      <c r="J8" s="175">
        <f t="shared" si="0"/>
        <v>131.43518518518519</v>
      </c>
      <c r="K8" s="175">
        <f t="shared" si="1"/>
        <v>119.47916666666667</v>
      </c>
      <c r="L8" s="176"/>
      <c r="M8" s="176" t="s">
        <v>922</v>
      </c>
      <c r="N8" s="176">
        <v>40</v>
      </c>
      <c r="O8" s="188" t="s">
        <v>923</v>
      </c>
      <c r="P8" s="191">
        <v>47574</v>
      </c>
      <c r="Q8" s="180" t="s">
        <v>924</v>
      </c>
      <c r="R8" s="195">
        <f>24039237.8*0.63</f>
        <v>15144719.814000001</v>
      </c>
      <c r="S8" s="196">
        <v>0.63</v>
      </c>
      <c r="T8" s="197"/>
      <c r="U8" s="195">
        <f>24039237.8-R8</f>
        <v>8894517.9859999996</v>
      </c>
      <c r="V8" s="197"/>
      <c r="W8" s="184">
        <v>739120.68</v>
      </c>
      <c r="X8" s="185"/>
      <c r="Z8" s="230">
        <v>0</v>
      </c>
      <c r="AA8" s="186">
        <v>15.173638911899999</v>
      </c>
      <c r="AB8" s="242"/>
      <c r="AC8" s="231">
        <v>0.1452809736</v>
      </c>
      <c r="AD8" s="235">
        <v>0</v>
      </c>
      <c r="AE8" s="227">
        <v>8.9115022181000008</v>
      </c>
      <c r="AF8" s="236">
        <v>5.3241527388772011E-2</v>
      </c>
    </row>
    <row r="9" spans="1:34" ht="58">
      <c r="A9" s="173">
        <v>6</v>
      </c>
      <c r="B9" s="173" t="s">
        <v>925</v>
      </c>
      <c r="C9" s="177" t="s">
        <v>926</v>
      </c>
      <c r="D9" s="175">
        <v>12000</v>
      </c>
      <c r="E9" s="176" t="s">
        <v>898</v>
      </c>
      <c r="F9" s="177" t="s">
        <v>927</v>
      </c>
      <c r="G9" s="177" t="s">
        <v>892</v>
      </c>
      <c r="H9" s="175">
        <v>3000</v>
      </c>
      <c r="I9" s="175">
        <v>9900</v>
      </c>
      <c r="J9" s="175">
        <f t="shared" si="0"/>
        <v>114.58333333333333</v>
      </c>
      <c r="K9" s="175">
        <f t="shared" si="1"/>
        <v>104.16666666666667</v>
      </c>
      <c r="L9" s="176"/>
      <c r="M9" s="176" t="s">
        <v>928</v>
      </c>
      <c r="N9" s="176">
        <v>40</v>
      </c>
      <c r="O9" s="188" t="s">
        <v>923</v>
      </c>
      <c r="P9" s="191">
        <v>47574</v>
      </c>
      <c r="Q9" s="180" t="s">
        <v>929</v>
      </c>
      <c r="R9" s="194">
        <f>0.84*17418299.35</f>
        <v>14631371.454</v>
      </c>
      <c r="S9" s="196">
        <v>0.84</v>
      </c>
      <c r="T9" s="198"/>
      <c r="U9" s="194">
        <f>0.16*17418299.35</f>
        <v>2786927.8960000002</v>
      </c>
      <c r="V9" s="198"/>
      <c r="W9" s="184">
        <v>557129.54</v>
      </c>
      <c r="X9" s="185"/>
      <c r="Z9" s="230">
        <v>0</v>
      </c>
      <c r="AA9" s="186">
        <v>14.631371454</v>
      </c>
      <c r="AB9" s="242"/>
      <c r="AC9" s="231">
        <v>0.1620709944</v>
      </c>
      <c r="AD9" s="235">
        <v>0</v>
      </c>
      <c r="AE9" s="227">
        <v>2.7869278959999999</v>
      </c>
      <c r="AF9" s="236">
        <v>2.1381874753300063E-2</v>
      </c>
    </row>
    <row r="10" spans="1:34" ht="159.5">
      <c r="A10" s="173">
        <v>7</v>
      </c>
      <c r="B10" s="173" t="s">
        <v>930</v>
      </c>
      <c r="C10" s="177" t="s">
        <v>931</v>
      </c>
      <c r="D10" s="175">
        <v>12000</v>
      </c>
      <c r="E10" s="176" t="s">
        <v>932</v>
      </c>
      <c r="F10" s="177" t="s">
        <v>933</v>
      </c>
      <c r="G10" s="177" t="s">
        <v>921</v>
      </c>
      <c r="H10" s="175">
        <v>2962</v>
      </c>
      <c r="I10" s="175">
        <v>9775</v>
      </c>
      <c r="J10" s="175">
        <f t="shared" si="0"/>
        <v>113.13657407407408</v>
      </c>
      <c r="K10" s="175">
        <f t="shared" si="1"/>
        <v>102.84722222222223</v>
      </c>
      <c r="L10" s="176" t="s">
        <v>934</v>
      </c>
      <c r="M10" s="176" t="s">
        <v>935</v>
      </c>
      <c r="N10" s="176">
        <v>20</v>
      </c>
      <c r="O10" s="188" t="s">
        <v>936</v>
      </c>
      <c r="P10" s="191">
        <v>47574</v>
      </c>
      <c r="Q10" s="180"/>
      <c r="R10" s="244">
        <f>0.84*6664563.29</f>
        <v>5598233.1635999996</v>
      </c>
      <c r="S10" s="245">
        <v>0.84</v>
      </c>
      <c r="T10" s="246"/>
      <c r="U10" s="244">
        <f>0.16*6664563.29</f>
        <v>1066330.1264</v>
      </c>
      <c r="V10" s="246"/>
      <c r="W10" s="247">
        <v>243309.11</v>
      </c>
      <c r="X10" s="248"/>
      <c r="Z10" s="249">
        <v>0</v>
      </c>
      <c r="AA10" s="250">
        <v>5.4214073675999996</v>
      </c>
      <c r="AB10" s="251">
        <v>0.21</v>
      </c>
      <c r="AC10" s="252">
        <v>6.4341001199999998E-2</v>
      </c>
      <c r="AD10" s="235">
        <v>0</v>
      </c>
      <c r="AE10" s="227">
        <v>1.0326490224</v>
      </c>
      <c r="AF10" s="236">
        <v>9.2595563463980235E-3</v>
      </c>
    </row>
    <row r="11" spans="1:34" ht="58">
      <c r="A11" s="173">
        <v>8</v>
      </c>
      <c r="B11" s="173" t="s">
        <v>937</v>
      </c>
      <c r="C11" s="177" t="s">
        <v>938</v>
      </c>
      <c r="D11" s="175">
        <v>10000</v>
      </c>
      <c r="E11" s="176" t="s">
        <v>939</v>
      </c>
      <c r="F11" s="177" t="s">
        <v>940</v>
      </c>
      <c r="G11" s="177" t="s">
        <v>941</v>
      </c>
      <c r="H11" s="175">
        <v>2250</v>
      </c>
      <c r="I11" s="175">
        <v>7425</v>
      </c>
      <c r="J11" s="175">
        <f t="shared" si="0"/>
        <v>85.9375</v>
      </c>
      <c r="K11" s="175">
        <f t="shared" si="1"/>
        <v>78.125</v>
      </c>
      <c r="L11" s="176"/>
      <c r="M11" s="176" t="s">
        <v>942</v>
      </c>
      <c r="N11" s="176">
        <v>40</v>
      </c>
      <c r="O11" s="188" t="s">
        <v>915</v>
      </c>
      <c r="P11" s="191">
        <v>47574</v>
      </c>
      <c r="Q11" s="180" t="s">
        <v>943</v>
      </c>
      <c r="R11" s="194">
        <f>12289562.97*0.5</f>
        <v>6144781.4850000003</v>
      </c>
      <c r="S11" s="196">
        <v>0.5</v>
      </c>
      <c r="T11" s="198"/>
      <c r="U11" s="194">
        <f>12289562.97*0.5</f>
        <v>6144781.4850000003</v>
      </c>
      <c r="V11" s="198"/>
      <c r="W11" s="199">
        <v>435858.94</v>
      </c>
      <c r="X11" s="185"/>
      <c r="Z11" s="230">
        <v>0</v>
      </c>
      <c r="AA11" s="186">
        <v>8.602694078999999</v>
      </c>
      <c r="AB11" s="242"/>
      <c r="AC11" s="231">
        <v>0.107370648</v>
      </c>
      <c r="AD11" s="235">
        <v>0</v>
      </c>
      <c r="AE11" s="227">
        <v>3.686868891</v>
      </c>
      <c r="AF11" s="236">
        <v>3.2387714362747393E-2</v>
      </c>
    </row>
    <row r="12" spans="1:34" ht="29">
      <c r="A12" s="173">
        <v>9</v>
      </c>
      <c r="B12" s="173" t="s">
        <v>944</v>
      </c>
      <c r="C12" s="177" t="s">
        <v>945</v>
      </c>
      <c r="D12" s="175">
        <v>6300</v>
      </c>
      <c r="E12" s="176" t="s">
        <v>946</v>
      </c>
      <c r="F12" s="177" t="s">
        <v>947</v>
      </c>
      <c r="G12" s="177" t="s">
        <v>892</v>
      </c>
      <c r="H12" s="175">
        <v>1257</v>
      </c>
      <c r="I12" s="187">
        <v>4148</v>
      </c>
      <c r="J12" s="175">
        <f t="shared" si="0"/>
        <v>48.00925925925926</v>
      </c>
      <c r="K12" s="175">
        <f t="shared" si="1"/>
        <v>43.645833333333336</v>
      </c>
      <c r="L12" s="176" t="s">
        <v>948</v>
      </c>
      <c r="M12" s="176" t="s">
        <v>894</v>
      </c>
      <c r="N12" s="176">
        <v>20</v>
      </c>
      <c r="O12" s="200" t="s">
        <v>949</v>
      </c>
      <c r="P12" s="179">
        <v>46478</v>
      </c>
      <c r="Q12" s="180"/>
      <c r="R12" s="181">
        <v>5176561.83</v>
      </c>
      <c r="S12" s="196">
        <v>1</v>
      </c>
      <c r="T12" s="183">
        <f>W12/2+W12*2</f>
        <v>514260.07500000001</v>
      </c>
      <c r="U12" s="194"/>
      <c r="V12" s="183"/>
      <c r="W12" s="184">
        <v>205704.03</v>
      </c>
      <c r="X12" s="185"/>
      <c r="Z12" s="230">
        <v>0</v>
      </c>
      <c r="AA12" s="186">
        <v>5.1765618299999998</v>
      </c>
      <c r="AB12" s="242"/>
      <c r="AC12" s="231">
        <v>0.66851391000000004</v>
      </c>
      <c r="AD12" s="235">
        <v>0</v>
      </c>
      <c r="AE12" s="227">
        <v>0</v>
      </c>
      <c r="AF12" s="236">
        <v>0</v>
      </c>
    </row>
    <row r="13" spans="1:34" ht="58">
      <c r="A13" s="173">
        <v>10</v>
      </c>
      <c r="B13" s="173" t="s">
        <v>950</v>
      </c>
      <c r="C13" s="174" t="s">
        <v>951</v>
      </c>
      <c r="D13" s="175">
        <v>5000</v>
      </c>
      <c r="E13" s="176" t="s">
        <v>898</v>
      </c>
      <c r="F13" s="177" t="s">
        <v>952</v>
      </c>
      <c r="G13" s="177" t="s">
        <v>892</v>
      </c>
      <c r="H13" s="175">
        <v>1800</v>
      </c>
      <c r="I13" s="175">
        <v>5940</v>
      </c>
      <c r="J13" s="175">
        <f t="shared" si="0"/>
        <v>68.75</v>
      </c>
      <c r="K13" s="175">
        <f t="shared" si="1"/>
        <v>62.5</v>
      </c>
      <c r="L13" s="176" t="s">
        <v>953</v>
      </c>
      <c r="M13" s="176" t="s">
        <v>954</v>
      </c>
      <c r="N13" s="176">
        <v>20</v>
      </c>
      <c r="O13" s="188" t="s">
        <v>955</v>
      </c>
      <c r="P13" s="191">
        <v>47574</v>
      </c>
      <c r="Q13" s="180" t="s">
        <v>956</v>
      </c>
      <c r="R13" s="201">
        <f>17366255.45*0.6</f>
        <v>10419753.27</v>
      </c>
      <c r="S13" s="196">
        <v>0.6</v>
      </c>
      <c r="T13" s="202"/>
      <c r="U13" s="201">
        <f>17366255.45*0.12</f>
        <v>2083950.6539999999</v>
      </c>
      <c r="V13" s="202"/>
      <c r="W13" s="203">
        <v>420465.75</v>
      </c>
      <c r="X13" s="201">
        <f>17366255.45*0.28</f>
        <v>4862551.5260000005</v>
      </c>
      <c r="Z13" s="230">
        <v>0</v>
      </c>
      <c r="AA13" s="186">
        <v>10.419753269999999</v>
      </c>
      <c r="AB13" s="242"/>
      <c r="AC13" s="231">
        <v>0.26079722999999999</v>
      </c>
      <c r="AD13" s="235">
        <v>0</v>
      </c>
      <c r="AE13" s="227">
        <v>2.0839506540000001</v>
      </c>
      <c r="AF13" s="236">
        <v>2.784079588608571E-2</v>
      </c>
    </row>
    <row r="14" spans="1:34" ht="58">
      <c r="A14" s="173">
        <v>11</v>
      </c>
      <c r="B14" s="173" t="s">
        <v>957</v>
      </c>
      <c r="C14" s="174" t="s">
        <v>958</v>
      </c>
      <c r="D14" s="175">
        <v>3000</v>
      </c>
      <c r="E14" s="176" t="s">
        <v>898</v>
      </c>
      <c r="F14" s="177" t="s">
        <v>959</v>
      </c>
      <c r="G14" s="177" t="s">
        <v>892</v>
      </c>
      <c r="H14" s="175">
        <v>600</v>
      </c>
      <c r="I14" s="175">
        <v>1980</v>
      </c>
      <c r="J14" s="175">
        <f t="shared" si="0"/>
        <v>22.916666666666668</v>
      </c>
      <c r="K14" s="175">
        <f t="shared" si="1"/>
        <v>20.833333333333332</v>
      </c>
      <c r="L14" s="176" t="s">
        <v>960</v>
      </c>
      <c r="M14" s="176" t="s">
        <v>894</v>
      </c>
      <c r="N14" s="176">
        <v>40</v>
      </c>
      <c r="O14" s="188" t="s">
        <v>961</v>
      </c>
      <c r="P14" s="191">
        <v>47574</v>
      </c>
      <c r="Q14" s="180" t="s">
        <v>962</v>
      </c>
      <c r="R14" s="244">
        <f>0.61*12085461.77</f>
        <v>7372131.6796999993</v>
      </c>
      <c r="S14" s="245">
        <v>0.61</v>
      </c>
      <c r="T14" s="246"/>
      <c r="U14" s="244">
        <f>0.39*12085461.77</f>
        <v>4713330.0903000003</v>
      </c>
      <c r="V14" s="246"/>
      <c r="W14" s="247">
        <v>308502.90000000002</v>
      </c>
      <c r="X14" s="248"/>
      <c r="Z14" s="249">
        <v>0</v>
      </c>
      <c r="AA14" s="250">
        <v>6.6735927233999996</v>
      </c>
      <c r="AB14" s="251">
        <v>1.145</v>
      </c>
      <c r="AC14" s="252">
        <v>3.2453634799999999E-2</v>
      </c>
      <c r="AD14" s="235">
        <v>0</v>
      </c>
      <c r="AE14" s="227">
        <v>4.2667232166000009</v>
      </c>
      <c r="AF14" s="236">
        <v>1.2268350549602959E-2</v>
      </c>
    </row>
    <row r="15" spans="1:34" ht="43.5">
      <c r="A15" s="173">
        <v>12</v>
      </c>
      <c r="B15" s="173" t="s">
        <v>963</v>
      </c>
      <c r="C15" s="177" t="s">
        <v>964</v>
      </c>
      <c r="D15" s="204">
        <v>210</v>
      </c>
      <c r="E15" s="189" t="s">
        <v>965</v>
      </c>
      <c r="F15" s="205" t="s">
        <v>966</v>
      </c>
      <c r="G15" s="205" t="s">
        <v>892</v>
      </c>
      <c r="H15" s="204">
        <v>28</v>
      </c>
      <c r="I15" s="206">
        <v>93</v>
      </c>
      <c r="J15" s="204">
        <f t="shared" si="0"/>
        <v>1.0763888888888888</v>
      </c>
      <c r="K15" s="204">
        <f t="shared" si="1"/>
        <v>0.97222222222222221</v>
      </c>
      <c r="L15" s="189" t="s">
        <v>948</v>
      </c>
      <c r="M15" s="189" t="s">
        <v>967</v>
      </c>
      <c r="N15" s="189"/>
      <c r="O15" s="207" t="s">
        <v>968</v>
      </c>
      <c r="P15" s="208">
        <v>47574</v>
      </c>
      <c r="Q15" s="209"/>
      <c r="R15" s="210">
        <f>3862035.99*0.96</f>
        <v>3707554.5504000001</v>
      </c>
      <c r="S15" s="211">
        <v>0.96</v>
      </c>
      <c r="T15" s="212"/>
      <c r="U15" s="210">
        <f>3862035.99*0.04</f>
        <v>154481.43960000001</v>
      </c>
      <c r="V15" s="212"/>
      <c r="W15" s="213">
        <v>21528.76</v>
      </c>
      <c r="X15" s="165"/>
      <c r="Z15" s="230">
        <v>0</v>
      </c>
      <c r="AA15" s="186">
        <v>3.7075545504000003</v>
      </c>
      <c r="AB15" s="242"/>
      <c r="AC15" s="231">
        <v>2.4818361599999998E-2</v>
      </c>
      <c r="AD15" s="235">
        <v>0</v>
      </c>
      <c r="AE15" s="227">
        <v>0.15448143960000002</v>
      </c>
      <c r="AF15" s="236">
        <v>4.6620533216039909E-4</v>
      </c>
      <c r="AG15" s="240"/>
      <c r="AH15" s="240"/>
    </row>
    <row r="16" spans="1:34">
      <c r="A16" s="173">
        <v>13</v>
      </c>
      <c r="B16" s="173" t="s">
        <v>969</v>
      </c>
      <c r="C16" s="214" t="s">
        <v>970</v>
      </c>
      <c r="D16" s="215"/>
      <c r="E16" s="13"/>
      <c r="F16" s="13"/>
      <c r="G16" s="13"/>
      <c r="H16" s="13"/>
      <c r="I16" s="13"/>
      <c r="J16" s="13"/>
      <c r="K16" s="13"/>
      <c r="L16" s="13"/>
      <c r="M16" s="13"/>
      <c r="N16" s="13"/>
      <c r="O16" s="13" t="s">
        <v>971</v>
      </c>
      <c r="P16" s="216">
        <v>46569</v>
      </c>
      <c r="Q16" s="13" t="s">
        <v>971</v>
      </c>
      <c r="R16" s="13" t="s">
        <v>971</v>
      </c>
      <c r="S16" s="13" t="s">
        <v>971</v>
      </c>
      <c r="T16" s="13" t="s">
        <v>971</v>
      </c>
      <c r="U16" s="13" t="s">
        <v>971</v>
      </c>
      <c r="V16" s="13" t="s">
        <v>971</v>
      </c>
      <c r="W16" s="13" t="s">
        <v>971</v>
      </c>
      <c r="X16" s="13" t="s">
        <v>971</v>
      </c>
      <c r="Y16" s="217" t="s">
        <v>971</v>
      </c>
      <c r="Z16" s="230">
        <v>0</v>
      </c>
      <c r="AA16" s="186">
        <v>0.48301932999999997</v>
      </c>
      <c r="AB16" s="242"/>
      <c r="AC16" s="231">
        <v>2.423954E-2</v>
      </c>
      <c r="AD16" s="235"/>
      <c r="AE16" s="227"/>
      <c r="AF16" s="236"/>
    </row>
    <row r="17" spans="1:32">
      <c r="A17" s="173">
        <v>14</v>
      </c>
      <c r="B17" s="173" t="s">
        <v>972</v>
      </c>
      <c r="C17" s="214" t="s">
        <v>973</v>
      </c>
      <c r="D17" s="215"/>
      <c r="E17" s="13"/>
      <c r="F17" s="13"/>
      <c r="G17" s="13"/>
      <c r="H17" s="13"/>
      <c r="I17" s="13"/>
      <c r="J17" s="13"/>
      <c r="K17" s="13"/>
      <c r="L17" s="13"/>
      <c r="M17" s="13"/>
      <c r="N17" s="13"/>
      <c r="O17" s="13" t="s">
        <v>974</v>
      </c>
      <c r="P17" s="216">
        <v>46508</v>
      </c>
      <c r="Q17" s="13" t="s">
        <v>974</v>
      </c>
      <c r="R17" s="13" t="s">
        <v>974</v>
      </c>
      <c r="S17" s="13" t="s">
        <v>974</v>
      </c>
      <c r="T17" s="13" t="s">
        <v>974</v>
      </c>
      <c r="U17" s="13" t="s">
        <v>974</v>
      </c>
      <c r="V17" s="13" t="s">
        <v>974</v>
      </c>
      <c r="W17" s="13" t="s">
        <v>974</v>
      </c>
      <c r="X17" s="13" t="s">
        <v>974</v>
      </c>
      <c r="Y17" s="217" t="s">
        <v>974</v>
      </c>
      <c r="Z17" s="230">
        <v>0</v>
      </c>
      <c r="AA17" s="186">
        <v>0.36623933000000003</v>
      </c>
      <c r="AB17" s="242"/>
      <c r="AC17" s="231">
        <v>0</v>
      </c>
      <c r="AD17" s="235"/>
      <c r="AE17" s="227"/>
      <c r="AF17" s="236"/>
    </row>
    <row r="18" spans="1:32">
      <c r="A18" s="173">
        <v>15</v>
      </c>
      <c r="B18" s="173" t="s">
        <v>975</v>
      </c>
      <c r="C18" s="214" t="s">
        <v>976</v>
      </c>
      <c r="D18" s="215"/>
      <c r="E18" s="13"/>
      <c r="F18" s="13"/>
      <c r="G18" s="13"/>
      <c r="H18" s="13"/>
      <c r="I18" s="13"/>
      <c r="J18" s="13"/>
      <c r="K18" s="13"/>
      <c r="L18" s="13"/>
      <c r="M18" s="13"/>
      <c r="N18" s="13"/>
      <c r="O18" s="13" t="s">
        <v>977</v>
      </c>
      <c r="P18" s="216">
        <v>46508</v>
      </c>
      <c r="Q18" s="13" t="s">
        <v>977</v>
      </c>
      <c r="R18" s="13" t="s">
        <v>977</v>
      </c>
      <c r="S18" s="13" t="s">
        <v>977</v>
      </c>
      <c r="T18" s="13" t="s">
        <v>977</v>
      </c>
      <c r="U18" s="13" t="s">
        <v>977</v>
      </c>
      <c r="V18" s="13" t="s">
        <v>977</v>
      </c>
      <c r="W18" s="13" t="s">
        <v>977</v>
      </c>
      <c r="X18" s="13" t="s">
        <v>977</v>
      </c>
      <c r="Y18" s="217" t="s">
        <v>977</v>
      </c>
      <c r="Z18" s="230">
        <v>0</v>
      </c>
      <c r="AA18" s="186">
        <v>0.35903430000000003</v>
      </c>
      <c r="AB18" s="242"/>
      <c r="AC18" s="231">
        <v>0</v>
      </c>
      <c r="AD18" s="235"/>
      <c r="AE18" s="227"/>
      <c r="AF18" s="236"/>
    </row>
    <row r="19" spans="1:32">
      <c r="A19" s="173">
        <v>16</v>
      </c>
      <c r="B19" s="173" t="s">
        <v>978</v>
      </c>
      <c r="C19" s="214" t="s">
        <v>979</v>
      </c>
      <c r="D19" s="215"/>
      <c r="E19" s="13"/>
      <c r="F19" s="13"/>
      <c r="G19" s="13"/>
      <c r="H19" s="13"/>
      <c r="I19" s="13"/>
      <c r="J19" s="13"/>
      <c r="K19" s="13"/>
      <c r="L19" s="13"/>
      <c r="M19" s="13"/>
      <c r="N19" s="13"/>
      <c r="O19" s="13" t="s">
        <v>980</v>
      </c>
      <c r="P19" s="216">
        <v>46508</v>
      </c>
      <c r="Q19" s="13" t="s">
        <v>980</v>
      </c>
      <c r="R19" s="13" t="s">
        <v>980</v>
      </c>
      <c r="S19" s="13" t="s">
        <v>980</v>
      </c>
      <c r="T19" s="13" t="s">
        <v>980</v>
      </c>
      <c r="U19" s="13" t="s">
        <v>980</v>
      </c>
      <c r="V19" s="13" t="s">
        <v>980</v>
      </c>
      <c r="W19" s="13" t="s">
        <v>980</v>
      </c>
      <c r="X19" s="13" t="s">
        <v>980</v>
      </c>
      <c r="Y19" s="217" t="s">
        <v>980</v>
      </c>
      <c r="Z19" s="230">
        <v>0</v>
      </c>
      <c r="AA19" s="186">
        <v>0.67543579000000009</v>
      </c>
      <c r="AB19" s="242"/>
      <c r="AC19" s="231">
        <v>0</v>
      </c>
      <c r="AD19" s="235"/>
      <c r="AE19" s="227"/>
      <c r="AF19" s="236"/>
    </row>
    <row r="20" spans="1:32">
      <c r="A20" s="173">
        <v>17</v>
      </c>
      <c r="B20" s="173" t="s">
        <v>981</v>
      </c>
      <c r="C20" s="214" t="s">
        <v>982</v>
      </c>
      <c r="D20" s="215"/>
      <c r="E20" s="13"/>
      <c r="F20" s="13"/>
      <c r="G20" s="13"/>
      <c r="H20" s="13"/>
      <c r="I20" s="13"/>
      <c r="J20" s="13"/>
      <c r="K20" s="13"/>
      <c r="L20" s="13"/>
      <c r="M20" s="13"/>
      <c r="N20" s="13"/>
      <c r="O20" s="13" t="s">
        <v>983</v>
      </c>
      <c r="P20" s="216">
        <v>46508</v>
      </c>
      <c r="Q20" s="13" t="s">
        <v>983</v>
      </c>
      <c r="R20" s="13" t="s">
        <v>983</v>
      </c>
      <c r="S20" s="13" t="s">
        <v>983</v>
      </c>
      <c r="T20" s="13" t="s">
        <v>983</v>
      </c>
      <c r="U20" s="13" t="s">
        <v>983</v>
      </c>
      <c r="V20" s="13" t="s">
        <v>983</v>
      </c>
      <c r="W20" s="13" t="s">
        <v>983</v>
      </c>
      <c r="X20" s="13" t="s">
        <v>983</v>
      </c>
      <c r="Y20" s="217" t="s">
        <v>983</v>
      </c>
      <c r="Z20" s="230">
        <v>0</v>
      </c>
      <c r="AA20" s="186">
        <v>0.50334382</v>
      </c>
      <c r="AB20" s="242"/>
      <c r="AC20" s="231">
        <v>0</v>
      </c>
      <c r="AD20" s="235"/>
      <c r="AE20" s="227"/>
      <c r="AF20" s="236"/>
    </row>
    <row r="21" spans="1:32">
      <c r="A21" s="173">
        <v>18</v>
      </c>
      <c r="B21" s="173" t="s">
        <v>984</v>
      </c>
      <c r="C21" s="214" t="s">
        <v>985</v>
      </c>
      <c r="D21" s="215"/>
      <c r="E21" s="13"/>
      <c r="F21" s="13"/>
      <c r="G21" s="13"/>
      <c r="H21" s="13"/>
      <c r="I21" s="13"/>
      <c r="J21" s="13"/>
      <c r="K21" s="13"/>
      <c r="L21" s="13"/>
      <c r="M21" s="13"/>
      <c r="N21" s="13"/>
      <c r="O21" s="13" t="s">
        <v>986</v>
      </c>
      <c r="P21" s="216">
        <v>46508</v>
      </c>
      <c r="Q21" s="13" t="s">
        <v>986</v>
      </c>
      <c r="R21" s="13" t="s">
        <v>986</v>
      </c>
      <c r="S21" s="13" t="s">
        <v>986</v>
      </c>
      <c r="T21" s="13" t="s">
        <v>986</v>
      </c>
      <c r="U21" s="13" t="s">
        <v>986</v>
      </c>
      <c r="V21" s="13" t="s">
        <v>986</v>
      </c>
      <c r="W21" s="13" t="s">
        <v>986</v>
      </c>
      <c r="X21" s="13" t="s">
        <v>986</v>
      </c>
      <c r="Y21" s="217" t="s">
        <v>986</v>
      </c>
      <c r="Z21" s="230">
        <v>0</v>
      </c>
      <c r="AA21" s="186">
        <v>0.45739881000000004</v>
      </c>
      <c r="AB21" s="242"/>
      <c r="AC21" s="231">
        <v>0</v>
      </c>
      <c r="AD21" s="235"/>
      <c r="AE21" s="227"/>
      <c r="AF21" s="236"/>
    </row>
    <row r="22" spans="1:32" ht="29">
      <c r="A22" s="173">
        <v>19</v>
      </c>
      <c r="B22" s="173" t="s">
        <v>987</v>
      </c>
      <c r="C22" s="214" t="s">
        <v>988</v>
      </c>
      <c r="D22" s="215"/>
      <c r="E22" s="13"/>
      <c r="F22" s="13"/>
      <c r="G22" s="13"/>
      <c r="H22" s="13"/>
      <c r="I22" s="13"/>
      <c r="J22" s="13"/>
      <c r="K22" s="13"/>
      <c r="L22" s="13"/>
      <c r="M22" s="13"/>
      <c r="N22" s="13"/>
      <c r="O22" s="13" t="s">
        <v>989</v>
      </c>
      <c r="P22" s="216">
        <v>46388</v>
      </c>
      <c r="Q22" s="13" t="s">
        <v>989</v>
      </c>
      <c r="R22" s="13" t="s">
        <v>989</v>
      </c>
      <c r="S22" s="13" t="s">
        <v>989</v>
      </c>
      <c r="T22" s="13" t="s">
        <v>989</v>
      </c>
      <c r="U22" s="13" t="s">
        <v>989</v>
      </c>
      <c r="V22" s="13" t="s">
        <v>989</v>
      </c>
      <c r="W22" s="13" t="s">
        <v>989</v>
      </c>
      <c r="X22" s="13" t="s">
        <v>989</v>
      </c>
      <c r="Y22" s="217" t="s">
        <v>989</v>
      </c>
      <c r="Z22" s="230">
        <v>0</v>
      </c>
      <c r="AA22" s="186">
        <v>1.5555000000000001</v>
      </c>
      <c r="AB22" s="242"/>
      <c r="AC22" s="231">
        <v>0</v>
      </c>
      <c r="AD22" s="235"/>
      <c r="AE22" s="227"/>
      <c r="AF22" s="236"/>
    </row>
    <row r="23" spans="1:32">
      <c r="A23" s="173">
        <v>20</v>
      </c>
      <c r="B23" s="173" t="s">
        <v>990</v>
      </c>
      <c r="C23" s="214" t="s">
        <v>991</v>
      </c>
      <c r="D23" s="215"/>
      <c r="E23" s="13"/>
      <c r="F23" s="13"/>
      <c r="G23" s="13"/>
      <c r="H23" s="13"/>
      <c r="I23" s="13"/>
      <c r="J23" s="13"/>
      <c r="K23" s="13"/>
      <c r="L23" s="13"/>
      <c r="M23" s="13"/>
      <c r="N23" s="13"/>
      <c r="O23" s="13" t="s">
        <v>989</v>
      </c>
      <c r="P23" s="216">
        <v>46388</v>
      </c>
      <c r="Q23" s="13" t="s">
        <v>989</v>
      </c>
      <c r="R23" s="13" t="s">
        <v>989</v>
      </c>
      <c r="S23" s="13" t="s">
        <v>989</v>
      </c>
      <c r="T23" s="13" t="s">
        <v>989</v>
      </c>
      <c r="U23" s="13" t="s">
        <v>989</v>
      </c>
      <c r="V23" s="13" t="s">
        <v>989</v>
      </c>
      <c r="W23" s="13" t="s">
        <v>989</v>
      </c>
      <c r="X23" s="13" t="s">
        <v>989</v>
      </c>
      <c r="Y23" s="217" t="s">
        <v>989</v>
      </c>
      <c r="Z23" s="230">
        <v>0</v>
      </c>
      <c r="AA23" s="186">
        <v>1.2444</v>
      </c>
      <c r="AB23" s="242"/>
      <c r="AC23" s="231">
        <v>0</v>
      </c>
      <c r="AD23" s="235"/>
      <c r="AE23" s="227"/>
      <c r="AF23" s="236"/>
    </row>
    <row r="24" spans="1:32">
      <c r="A24" s="173">
        <v>21</v>
      </c>
      <c r="B24" s="173" t="s">
        <v>992</v>
      </c>
      <c r="C24" s="214" t="s">
        <v>993</v>
      </c>
      <c r="D24" s="215"/>
      <c r="E24" s="13"/>
      <c r="F24" s="13"/>
      <c r="G24" s="13"/>
      <c r="H24" s="13"/>
      <c r="I24" s="13"/>
      <c r="J24" s="13"/>
      <c r="K24" s="13"/>
      <c r="L24" s="13"/>
      <c r="M24" s="13"/>
      <c r="N24" s="13"/>
      <c r="O24" s="13" t="s">
        <v>989</v>
      </c>
      <c r="P24" s="216">
        <v>46388</v>
      </c>
      <c r="Q24" s="13" t="s">
        <v>989</v>
      </c>
      <c r="R24" s="13" t="s">
        <v>989</v>
      </c>
      <c r="S24" s="13" t="s">
        <v>989</v>
      </c>
      <c r="T24" s="13" t="s">
        <v>989</v>
      </c>
      <c r="U24" s="13" t="s">
        <v>989</v>
      </c>
      <c r="V24" s="13" t="s">
        <v>989</v>
      </c>
      <c r="W24" s="13" t="s">
        <v>989</v>
      </c>
      <c r="X24" s="13" t="s">
        <v>989</v>
      </c>
      <c r="Y24" s="217" t="s">
        <v>989</v>
      </c>
      <c r="Z24" s="230">
        <v>0</v>
      </c>
      <c r="AA24" s="186">
        <v>0.93330000000000002</v>
      </c>
      <c r="AB24" s="242"/>
      <c r="AC24" s="231">
        <v>0</v>
      </c>
      <c r="AD24" s="235"/>
      <c r="AE24" s="227"/>
      <c r="AF24" s="236"/>
    </row>
    <row r="25" spans="1:32" ht="15" thickBot="1">
      <c r="A25" s="173">
        <v>22</v>
      </c>
      <c r="B25" s="173" t="s">
        <v>994</v>
      </c>
      <c r="C25" s="214" t="s">
        <v>995</v>
      </c>
      <c r="D25" s="215"/>
      <c r="E25" s="13"/>
      <c r="F25" s="13"/>
      <c r="G25" s="13"/>
      <c r="H25" s="13"/>
      <c r="I25" s="13"/>
      <c r="J25" s="13"/>
      <c r="K25" s="13"/>
      <c r="L25" s="13"/>
      <c r="M25" s="13"/>
      <c r="N25" s="13"/>
      <c r="O25" s="13" t="s">
        <v>996</v>
      </c>
      <c r="P25" s="216">
        <v>47574</v>
      </c>
      <c r="Q25" s="13" t="s">
        <v>996</v>
      </c>
      <c r="R25" s="13" t="s">
        <v>996</v>
      </c>
      <c r="S25" s="13" t="s">
        <v>996</v>
      </c>
      <c r="T25" s="13" t="s">
        <v>996</v>
      </c>
      <c r="U25" s="13" t="s">
        <v>996</v>
      </c>
      <c r="V25" s="13" t="s">
        <v>996</v>
      </c>
      <c r="W25" s="13" t="s">
        <v>996</v>
      </c>
      <c r="X25" s="13" t="s">
        <v>996</v>
      </c>
      <c r="Y25" s="217" t="s">
        <v>996</v>
      </c>
      <c r="Z25" s="232">
        <v>0</v>
      </c>
      <c r="AA25" s="233">
        <v>1.1977010749999999</v>
      </c>
      <c r="AB25" s="243"/>
      <c r="AC25" s="234">
        <v>8.8201949999999994E-3</v>
      </c>
      <c r="AD25" s="237"/>
      <c r="AE25" s="238"/>
      <c r="AF25" s="239"/>
    </row>
    <row r="26" spans="1:32">
      <c r="R26" s="218" t="s">
        <v>997</v>
      </c>
      <c r="S26" s="218"/>
      <c r="T26" s="219" t="e">
        <f>(T23/1000000-T27)</f>
        <v>#VALUE!</v>
      </c>
      <c r="U26" s="219"/>
      <c r="V26" s="219" t="e">
        <f>(V23/1000000-V27)</f>
        <v>#VALUE!</v>
      </c>
    </row>
    <row r="27" spans="1:32">
      <c r="O27" s="1" t="s">
        <v>998</v>
      </c>
      <c r="P27" s="1"/>
      <c r="Q27" s="1"/>
      <c r="R27" s="220" t="s">
        <v>997</v>
      </c>
      <c r="S27" s="220"/>
      <c r="T27" s="221">
        <f>(R8+R9+R11)/1000000</f>
        <v>35.920872752999998</v>
      </c>
      <c r="U27" s="221"/>
      <c r="V27" s="221">
        <f>(U8+U9+U11)/1000000</f>
        <v>17.826227366999998</v>
      </c>
      <c r="W27" s="222"/>
      <c r="X27" s="222"/>
      <c r="Y27" s="1"/>
      <c r="Z27" s="223">
        <f>SUM(Z4:Z25)</f>
        <v>0.18825128000000002</v>
      </c>
      <c r="AA27" s="223">
        <f>SUM(AA4:AA25)</f>
        <v>189.14201543130002</v>
      </c>
      <c r="AB27" s="223"/>
      <c r="AC27" s="223">
        <f>SUM(AC4:AC25)</f>
        <v>8.9057827165999992</v>
      </c>
    </row>
    <row r="28" spans="1:32">
      <c r="O28" s="1" t="s">
        <v>999</v>
      </c>
      <c r="P28" s="1"/>
      <c r="Q28" s="1"/>
      <c r="R28" s="222"/>
      <c r="S28" s="222"/>
      <c r="T28" s="222"/>
      <c r="U28" s="222"/>
      <c r="V28" s="222"/>
      <c r="W28" s="222"/>
      <c r="X28" s="222"/>
      <c r="Y28" s="1"/>
      <c r="Z28" s="223">
        <f>Z27</f>
        <v>0.18825128000000002</v>
      </c>
      <c r="AA28" s="223">
        <f>AA27</f>
        <v>189.14201543130002</v>
      </c>
      <c r="AB28" s="223">
        <f>SUM(AB4:AB25)</f>
        <v>1.355</v>
      </c>
      <c r="AC28" s="223">
        <v>5.7329999999999997</v>
      </c>
      <c r="AD28" s="223">
        <f>SUM(AD4:AD25)</f>
        <v>9.0009400000000017E-2</v>
      </c>
      <c r="AE28" s="223">
        <f t="shared" ref="AE28:AF28" si="2">SUM(AE4:AE25)</f>
        <v>49.491663917700002</v>
      </c>
      <c r="AF28" s="223">
        <f t="shared" si="2"/>
        <v>1.5477806955360724</v>
      </c>
    </row>
    <row r="29" spans="1:32">
      <c r="R29" s="224" t="s">
        <v>1000</v>
      </c>
      <c r="S29" s="224"/>
      <c r="T29" s="224" t="e">
        <f>SUM(T26:T27)</f>
        <v>#VALUE!</v>
      </c>
      <c r="U29" s="224"/>
      <c r="V29" s="224" t="e">
        <f>SUM(V26:V27)</f>
        <v>#VALUE!</v>
      </c>
    </row>
    <row r="31" spans="1:32">
      <c r="R31" s="225" t="s">
        <v>1000</v>
      </c>
      <c r="S31" s="225"/>
      <c r="T31" s="225">
        <v>33.943393999999998</v>
      </c>
      <c r="U31" s="225"/>
      <c r="V31" s="225">
        <f>3829364.588/1000000</f>
        <v>3.8293645879999998</v>
      </c>
      <c r="W31" s="165"/>
      <c r="X31" s="165"/>
    </row>
    <row r="32" spans="1:32">
      <c r="R32" s="165"/>
      <c r="S32" s="165"/>
      <c r="T32" s="165"/>
      <c r="U32" s="165"/>
      <c r="V32" s="165"/>
      <c r="W32" s="165"/>
      <c r="X32" s="165"/>
    </row>
    <row r="33" spans="18:24">
      <c r="R33" s="165" t="s">
        <v>1001</v>
      </c>
      <c r="S33" s="165"/>
      <c r="T33" s="165" t="e">
        <f>T29-T31</f>
        <v>#VALUE!</v>
      </c>
      <c r="U33" s="165"/>
      <c r="V33" s="165" t="e">
        <f>V29-V31</f>
        <v>#VALUE!</v>
      </c>
      <c r="W33" s="165"/>
      <c r="X33" s="165"/>
    </row>
    <row r="34" spans="18:24">
      <c r="R34" s="165"/>
      <c r="S34" s="165"/>
      <c r="T34" s="165"/>
      <c r="U34" s="165"/>
      <c r="V34" s="165"/>
      <c r="W34" s="165"/>
      <c r="X34" s="165"/>
    </row>
    <row r="35" spans="18:24">
      <c r="R35" s="165"/>
      <c r="S35" s="165"/>
      <c r="T35" s="165"/>
      <c r="U35" s="165"/>
      <c r="V35" s="165"/>
      <c r="W35" s="165"/>
      <c r="X35" s="165"/>
    </row>
    <row r="36" spans="18:24">
      <c r="R36" s="165"/>
      <c r="S36" s="165"/>
      <c r="T36" s="165"/>
      <c r="U36" s="165"/>
      <c r="V36" s="165"/>
      <c r="W36" s="165"/>
      <c r="X36" s="165"/>
    </row>
    <row r="37" spans="18:24" ht="15" customHeight="1">
      <c r="R37" s="165"/>
      <c r="S37" s="165"/>
      <c r="T37" s="165"/>
      <c r="U37" s="165"/>
      <c r="V37" s="165"/>
      <c r="W37" s="165"/>
      <c r="X37" s="165"/>
    </row>
    <row r="38" spans="18:24">
      <c r="R38" s="165"/>
      <c r="S38" s="165"/>
      <c r="T38" s="165"/>
      <c r="U38" s="165"/>
      <c r="V38" s="165"/>
      <c r="W38" s="165"/>
      <c r="X38" s="165"/>
    </row>
    <row r="39" spans="18:24">
      <c r="R39" s="165"/>
      <c r="S39" s="165"/>
      <c r="T39" s="165"/>
      <c r="U39" s="165"/>
      <c r="V39" s="165"/>
      <c r="W39" s="165"/>
      <c r="X39" s="165"/>
    </row>
    <row r="40" spans="18:24">
      <c r="R40" s="165"/>
      <c r="S40" s="165"/>
      <c r="T40" s="165"/>
      <c r="U40" s="165"/>
      <c r="V40" s="165"/>
      <c r="W40" s="165"/>
      <c r="X40" s="165"/>
    </row>
    <row r="41" spans="18:24">
      <c r="R41" s="165"/>
      <c r="S41" s="165"/>
      <c r="T41" s="165"/>
      <c r="U41" s="165"/>
      <c r="V41" s="165"/>
      <c r="W41" s="165"/>
      <c r="X41" s="165"/>
    </row>
    <row r="42" spans="18:24">
      <c r="R42" s="165"/>
      <c r="S42" s="165"/>
      <c r="T42" s="165"/>
      <c r="U42" s="165"/>
      <c r="V42" s="165"/>
      <c r="W42" s="165"/>
      <c r="X42" s="165"/>
    </row>
    <row r="43" spans="18:24">
      <c r="R43" s="165"/>
      <c r="S43" s="165"/>
      <c r="T43" s="165"/>
      <c r="U43" s="165"/>
      <c r="V43" s="165"/>
      <c r="W43" s="165"/>
      <c r="X43" s="165"/>
    </row>
    <row r="44" spans="18:24">
      <c r="R44" s="165"/>
      <c r="S44" s="165"/>
      <c r="T44" s="165"/>
      <c r="U44" s="165"/>
      <c r="V44" s="165"/>
      <c r="W44" s="165"/>
      <c r="X44" s="165"/>
    </row>
    <row r="45" spans="18:24">
      <c r="R45" s="165"/>
      <c r="S45" s="165"/>
      <c r="T45" s="165"/>
      <c r="U45" s="165"/>
      <c r="V45" s="165"/>
      <c r="W45" s="165"/>
      <c r="X45" s="165"/>
    </row>
    <row r="46" spans="18:24">
      <c r="R46" s="165"/>
      <c r="S46" s="165"/>
      <c r="T46" s="165"/>
      <c r="U46" s="165"/>
      <c r="V46" s="165"/>
      <c r="W46" s="165"/>
      <c r="X46" s="165"/>
    </row>
    <row r="47" spans="18:24">
      <c r="R47" s="165"/>
      <c r="S47" s="165"/>
      <c r="T47" s="165"/>
      <c r="U47" s="165"/>
      <c r="V47" s="165"/>
      <c r="W47" s="165"/>
      <c r="X47" s="165"/>
    </row>
    <row r="48" spans="18:24">
      <c r="R48" s="165"/>
      <c r="S48" s="165"/>
      <c r="T48" s="165"/>
      <c r="U48" s="165"/>
      <c r="V48" s="165"/>
      <c r="W48" s="165"/>
      <c r="X48" s="165"/>
    </row>
    <row r="49" spans="18:24">
      <c r="R49" s="165"/>
      <c r="S49" s="165"/>
      <c r="T49" s="165"/>
      <c r="U49" s="165"/>
      <c r="V49" s="165"/>
      <c r="W49" s="165"/>
      <c r="X49" s="165"/>
    </row>
    <row r="50" spans="18:24">
      <c r="R50" s="165"/>
      <c r="S50" s="165"/>
      <c r="T50" s="165"/>
      <c r="U50" s="165"/>
      <c r="V50" s="165"/>
      <c r="W50" s="165"/>
      <c r="X50" s="165"/>
    </row>
    <row r="51" spans="18:24">
      <c r="R51" s="165"/>
      <c r="S51" s="165"/>
      <c r="T51" s="165"/>
      <c r="U51" s="165"/>
      <c r="V51" s="165"/>
      <c r="W51" s="165"/>
      <c r="X51" s="165"/>
    </row>
    <row r="52" spans="18:24">
      <c r="R52" s="165"/>
      <c r="S52" s="165"/>
      <c r="T52" s="165"/>
      <c r="U52" s="165"/>
      <c r="V52" s="165"/>
      <c r="W52" s="165"/>
      <c r="X52" s="165"/>
    </row>
    <row r="53" spans="18:24">
      <c r="R53" s="165"/>
      <c r="S53" s="165"/>
      <c r="T53" s="165"/>
      <c r="U53" s="165"/>
      <c r="V53" s="165"/>
      <c r="W53" s="165"/>
      <c r="X53" s="165"/>
    </row>
  </sheetData>
  <autoFilter ref="A3:AH29" xr:uid="{72372F6F-7C1F-4B95-9D83-2E64C0ED2099}">
    <filterColumn colId="17" showButton="0"/>
    <filterColumn colId="18" showButton="0"/>
    <filterColumn colId="20" showButton="0"/>
  </autoFilter>
  <mergeCells count="6">
    <mergeCell ref="R1:T1"/>
    <mergeCell ref="U1:V1"/>
    <mergeCell ref="R3:T3"/>
    <mergeCell ref="U3:V3"/>
    <mergeCell ref="AD2:AF2"/>
    <mergeCell ref="Z2:AC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CA1FEDC0F04146B2629EDF721CF670" ma:contentTypeVersion="22" ma:contentTypeDescription="Create a new document." ma:contentTypeScope="" ma:versionID="1407fb57b5b59b6ad13ed8cc6bab6965">
  <xsd:schema xmlns:xsd="http://www.w3.org/2001/XMLSchema" xmlns:xs="http://www.w3.org/2001/XMLSchema" xmlns:p="http://schemas.microsoft.com/office/2006/metadata/properties" xmlns:ns1="http://schemas.microsoft.com/sharepoint/v3" xmlns:ns2="2e9523b9-9c37-4c05-b1eb-7b6f416249bb" xmlns:ns3="05c3d349-d7b5-4b99-a759-edf8a89fca83" xmlns:ns4="75e05205-f2e1-4168-9176-3cea1311c638" targetNamespace="http://schemas.microsoft.com/office/2006/metadata/properties" ma:root="true" ma:fieldsID="30b8069066f12f42f09ca0cde2d08829" ns1:_="" ns2:_="" ns3:_="" ns4:_="">
    <xsd:import namespace="http://schemas.microsoft.com/sharepoint/v3"/>
    <xsd:import namespace="2e9523b9-9c37-4c05-b1eb-7b6f416249bb"/>
    <xsd:import namespace="05c3d349-d7b5-4b99-a759-edf8a89fca83"/>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TEST" minOccurs="0"/>
                <xsd:element ref="ns2:MediaLengthInSeconds" minOccurs="0"/>
                <xsd:element ref="ns2:lcf76f155ced4ddcb4097134ff3c332f" minOccurs="0"/>
                <xsd:element ref="ns4:TaxCatchAll" minOccurs="0"/>
                <xsd:element ref="ns2:MediaServiceLocation" minOccurs="0"/>
                <xsd:element ref="ns1:_ip_UnifiedCompliancePolicyProperties" minOccurs="0"/>
                <xsd:element ref="ns1:_ip_UnifiedCompliancePolicyUIAction" minOccurs="0"/>
                <xsd:element ref="ns2:Batch"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9523b9-9c37-4c05-b1eb-7b6f416249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TEST" ma:index="19" nillable="true" ma:displayName="TEST" ma:format="Dropdown" ma:internalName="TEST">
      <xsd:simpleType>
        <xsd:restriction base="dms:Text">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Batch" ma:index="27" nillable="true" ma:displayName="Batch" ma:description="name of adhoc portfolio used to generate the report" ma:format="Dropdown" ma:internalName="Batch">
      <xsd:simpleType>
        <xsd:restriction base="dms:Text">
          <xsd:maxLength value="255"/>
        </xsd:restrictio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c3d349-d7b5-4b99-a759-edf8a89fca8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ebdce34-1607-4299-9c29-45a1573d8ca5}" ma:internalName="TaxCatchAll" ma:showField="CatchAllData" ma:web="05c3d349-d7b5-4b99-a759-edf8a89fca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atch xmlns="2e9523b9-9c37-4c05-b1eb-7b6f416249bb" xsi:nil="true"/>
    <TEST xmlns="2e9523b9-9c37-4c05-b1eb-7b6f416249bb" xsi:nil="true"/>
    <lcf76f155ced4ddcb4097134ff3c332f xmlns="2e9523b9-9c37-4c05-b1eb-7b6f416249bb">
      <Terms xmlns="http://schemas.microsoft.com/office/infopath/2007/PartnerControls"/>
    </lcf76f155ced4ddcb4097134ff3c332f>
    <TaxCatchAll xmlns="75e05205-f2e1-4168-9176-3cea1311c638"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1DF4B70-780E-45CE-B4ED-0927C07FB80F}"/>
</file>

<file path=customXml/itemProps2.xml><?xml version="1.0" encoding="utf-8"?>
<ds:datastoreItem xmlns:ds="http://schemas.openxmlformats.org/officeDocument/2006/customXml" ds:itemID="{B54CD1D7-7D02-4736-BD2B-A17E9D193E9B}"/>
</file>

<file path=customXml/itemProps3.xml><?xml version="1.0" encoding="utf-8"?>
<ds:datastoreItem xmlns:ds="http://schemas.openxmlformats.org/officeDocument/2006/customXml" ds:itemID="{E99E5542-2731-4955-825A-C30843923BE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Overview</vt:lpstr>
      <vt:lpstr>Sludge Enhancement</vt:lpstr>
      <vt:lpstr>Resilience (water)</vt:lpstr>
      <vt:lpstr>Resillience (water recycling)</vt:lpstr>
      <vt:lpstr>SEMD</vt:lpstr>
      <vt:lpstr>RWD - Nitrate</vt:lpstr>
      <vt:lpstr>RWD - PFAS</vt:lpstr>
      <vt:lpstr>Increased FFT</vt:lpstr>
      <vt:lpstr>Microbiological Summary </vt:lpstr>
      <vt:lpstr>Microbiological Cost Breakdown</vt:lpstr>
      <vt:lpstr>Microbiological CBA</vt:lpstr>
      <vt:lpstr>Supply side improvements</vt:lpstr>
      <vt:lpstr>Nutrient Removal Cost Breakdown</vt:lpstr>
      <vt:lpstr>Nutrient and Sanitary (CBA)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2024-08-27T16:29:24Z</dcterms:created>
  <dcterms:modified xsi:type="dcterms:W3CDTF">2024-08-27T16:29:55Z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0x01010056CA1FEDC0F04146B2629EDF721CF670</vt:lpwstr>
  </property>
</Properties>
</file>