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artin4\Desktop\"/>
    </mc:Choice>
  </mc:AlternateContent>
  <xr:revisionPtr revIDLastSave="0" documentId="8_{6C42DCA5-D97F-492A-8691-2035CC682D9F}" xr6:coauthVersionLast="47" xr6:coauthVersionMax="47" xr10:uidLastSave="{00000000-0000-0000-0000-000000000000}"/>
  <bookViews>
    <workbookView xWindow="-110" yWindow="-110" windowWidth="22780" windowHeight="14540" activeTab="2" xr2:uid="{16171B48-57CB-4A4B-B2F5-8DEE7DBA6CDB}"/>
  </bookViews>
  <sheets>
    <sheet name="AR front page" sheetId="7" r:id="rId1"/>
    <sheet name="AR outturn data template" sheetId="10" r:id="rId2"/>
    <sheet name="DYAA adjusted data template" sheetId="11" r:id="rId3"/>
    <sheet name="Scheme Delivery" sheetId="5" r:id="rId4"/>
    <sheet name="dropdowns" sheetId="6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" i="10" l="1"/>
  <c r="G24" i="10" l="1"/>
  <c r="G25" i="10" s="1"/>
  <c r="H24" i="10" l="1"/>
  <c r="H25" i="10" s="1"/>
  <c r="H74" i="10" s="1"/>
  <c r="Z27" i="11" l="1"/>
  <c r="Z23" i="11" s="1"/>
  <c r="Z24" i="11" s="1"/>
  <c r="AI74" i="11" l="1"/>
  <c r="AI77" i="11"/>
  <c r="AH22" i="10"/>
  <c r="AI95" i="10"/>
  <c r="AI24" i="10"/>
  <c r="AI25" i="10" s="1"/>
  <c r="AI74" i="10" s="1"/>
  <c r="AI78" i="11" l="1"/>
  <c r="AI79" i="11"/>
  <c r="H69" i="10"/>
  <c r="H83" i="10" s="1"/>
  <c r="I69" i="10"/>
  <c r="I83" i="10" s="1"/>
  <c r="J69" i="10"/>
  <c r="J83" i="10" s="1"/>
  <c r="K69" i="10"/>
  <c r="K83" i="10" s="1"/>
  <c r="L69" i="10"/>
  <c r="L83" i="10" s="1"/>
  <c r="M69" i="10"/>
  <c r="M69" i="11" s="1"/>
  <c r="N69" i="10"/>
  <c r="N69" i="11" s="1"/>
  <c r="O69" i="10"/>
  <c r="O69" i="11" s="1"/>
  <c r="P69" i="10"/>
  <c r="P83" i="10" s="1"/>
  <c r="Q69" i="10"/>
  <c r="Q83" i="10" s="1"/>
  <c r="R69" i="10"/>
  <c r="R83" i="10" s="1"/>
  <c r="S69" i="10"/>
  <c r="S83" i="10" s="1"/>
  <c r="T69" i="10"/>
  <c r="T83" i="10" s="1"/>
  <c r="U69" i="10"/>
  <c r="U69" i="11" s="1"/>
  <c r="V69" i="10"/>
  <c r="V69" i="11" s="1"/>
  <c r="W69" i="10"/>
  <c r="W69" i="11" s="1"/>
  <c r="X69" i="10"/>
  <c r="X83" i="10" s="1"/>
  <c r="Y69" i="10"/>
  <c r="Y83" i="10" s="1"/>
  <c r="Z69" i="10"/>
  <c r="Z83" i="10" s="1"/>
  <c r="AA69" i="10"/>
  <c r="AA83" i="10" s="1"/>
  <c r="AB69" i="10"/>
  <c r="AB83" i="10" s="1"/>
  <c r="AC69" i="10"/>
  <c r="AC69" i="11" s="1"/>
  <c r="AD69" i="10"/>
  <c r="AD69" i="11" s="1"/>
  <c r="AE69" i="10"/>
  <c r="AE69" i="11" s="1"/>
  <c r="AF69" i="10"/>
  <c r="AF83" i="10" s="1"/>
  <c r="AG69" i="10"/>
  <c r="AG83" i="10" s="1"/>
  <c r="G69" i="10"/>
  <c r="G69" i="11" s="1"/>
  <c r="Z77" i="11"/>
  <c r="AA77" i="11"/>
  <c r="AB77" i="11"/>
  <c r="AC77" i="11"/>
  <c r="AD77" i="11"/>
  <c r="AE77" i="11"/>
  <c r="AF77" i="11"/>
  <c r="A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W77" i="11"/>
  <c r="X77" i="11"/>
  <c r="Y77" i="11"/>
  <c r="G77" i="11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X77" i="10"/>
  <c r="Y77" i="10"/>
  <c r="Z77" i="10"/>
  <c r="AA77" i="10"/>
  <c r="AB77" i="10"/>
  <c r="AC77" i="10"/>
  <c r="AD77" i="10"/>
  <c r="AE77" i="10"/>
  <c r="AF77" i="10"/>
  <c r="AG77" i="10"/>
  <c r="G77" i="10"/>
  <c r="H95" i="10"/>
  <c r="I95" i="10"/>
  <c r="J95" i="10"/>
  <c r="K95" i="10"/>
  <c r="L95" i="10"/>
  <c r="M95" i="10"/>
  <c r="N95" i="10"/>
  <c r="O95" i="10"/>
  <c r="P95" i="10"/>
  <c r="Q95" i="10"/>
  <c r="R95" i="10"/>
  <c r="S95" i="10"/>
  <c r="T95" i="10"/>
  <c r="U95" i="10"/>
  <c r="V95" i="10"/>
  <c r="W95" i="10"/>
  <c r="X95" i="10"/>
  <c r="Y95" i="10"/>
  <c r="Z95" i="10"/>
  <c r="AA95" i="10"/>
  <c r="AB95" i="10"/>
  <c r="AC95" i="10"/>
  <c r="AD95" i="10"/>
  <c r="AE95" i="10"/>
  <c r="AF95" i="10"/>
  <c r="AG95" i="10"/>
  <c r="G95" i="10"/>
  <c r="AH93" i="10"/>
  <c r="AH92" i="10"/>
  <c r="AH70" i="11"/>
  <c r="AH71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W70" i="11"/>
  <c r="X70" i="11"/>
  <c r="Y70" i="11"/>
  <c r="Z70" i="11"/>
  <c r="AA70" i="11"/>
  <c r="AB70" i="11"/>
  <c r="AC70" i="11"/>
  <c r="AD70" i="11"/>
  <c r="AE70" i="11"/>
  <c r="AF70" i="11"/>
  <c r="AG70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A71" i="11"/>
  <c r="AB71" i="11"/>
  <c r="AC71" i="11"/>
  <c r="AD71" i="11"/>
  <c r="AE71" i="11"/>
  <c r="AF71" i="11"/>
  <c r="AG71" i="11"/>
  <c r="G70" i="11"/>
  <c r="G71" i="11"/>
  <c r="I69" i="11" l="1"/>
  <c r="T69" i="11"/>
  <c r="AA69" i="11"/>
  <c r="S69" i="11"/>
  <c r="K69" i="11"/>
  <c r="AF69" i="11"/>
  <c r="Q69" i="11"/>
  <c r="P69" i="11"/>
  <c r="Z69" i="11"/>
  <c r="L69" i="11"/>
  <c r="R69" i="11"/>
  <c r="Y69" i="11"/>
  <c r="X69" i="11"/>
  <c r="J69" i="11"/>
  <c r="AG69" i="11"/>
  <c r="H69" i="11"/>
  <c r="AB69" i="11"/>
  <c r="U83" i="10"/>
  <c r="M83" i="10"/>
  <c r="AH95" i="10"/>
  <c r="AC83" i="10"/>
  <c r="AE83" i="10"/>
  <c r="W83" i="10"/>
  <c r="O83" i="10"/>
  <c r="AD83" i="10"/>
  <c r="V83" i="10"/>
  <c r="N83" i="10"/>
  <c r="G83" i="10"/>
  <c r="H16" i="11"/>
  <c r="H15" i="11" l="1"/>
  <c r="R17" i="11"/>
  <c r="Y17" i="11"/>
  <c r="AA15" i="11"/>
  <c r="AA17" i="11"/>
  <c r="X15" i="11"/>
  <c r="Y15" i="11"/>
  <c r="Y16" i="11"/>
  <c r="Z17" i="11"/>
  <c r="Y23" i="10"/>
  <c r="AC17" i="11" l="1"/>
  <c r="S15" i="11"/>
  <c r="Z24" i="10"/>
  <c r="Z25" i="10" s="1"/>
  <c r="Z74" i="10" s="1"/>
  <c r="AD23" i="10"/>
  <c r="Y24" i="10"/>
  <c r="Y25" i="10" s="1"/>
  <c r="AD13" i="11"/>
  <c r="AE13" i="11"/>
  <c r="AF13" i="11"/>
  <c r="AG13" i="11"/>
  <c r="AD14" i="11"/>
  <c r="AE14" i="11"/>
  <c r="AF14" i="11"/>
  <c r="AG14" i="11"/>
  <c r="AD15" i="11"/>
  <c r="AE15" i="11"/>
  <c r="AF15" i="11"/>
  <c r="AG15" i="11"/>
  <c r="AD16" i="11"/>
  <c r="AE16" i="11"/>
  <c r="AF16" i="11"/>
  <c r="AG16" i="11"/>
  <c r="AD17" i="11"/>
  <c r="AE17" i="11"/>
  <c r="AD18" i="11"/>
  <c r="AE18" i="11"/>
  <c r="AF18" i="11"/>
  <c r="AG18" i="11"/>
  <c r="AD19" i="11"/>
  <c r="AE19" i="11"/>
  <c r="AF19" i="11"/>
  <c r="AG19" i="11"/>
  <c r="AD20" i="11"/>
  <c r="AE20" i="11"/>
  <c r="AF20" i="11"/>
  <c r="AG20" i="11"/>
  <c r="AD21" i="11"/>
  <c r="AE21" i="11"/>
  <c r="AF21" i="11"/>
  <c r="AG21" i="11"/>
  <c r="AD22" i="11"/>
  <c r="AE22" i="11"/>
  <c r="AF22" i="11"/>
  <c r="AG22" i="11"/>
  <c r="Z13" i="11"/>
  <c r="Z14" i="11"/>
  <c r="Z16" i="11"/>
  <c r="Z18" i="11"/>
  <c r="Z19" i="11"/>
  <c r="Z20" i="11"/>
  <c r="Z21" i="11"/>
  <c r="Z22" i="11"/>
  <c r="Z25" i="11" l="1"/>
  <c r="AH49" i="11"/>
  <c r="AH48" i="11"/>
  <c r="AH47" i="11"/>
  <c r="AH46" i="11"/>
  <c r="AH45" i="11"/>
  <c r="AH51" i="11"/>
  <c r="AH50" i="11"/>
  <c r="AH43" i="11"/>
  <c r="AH38" i="11"/>
  <c r="AH37" i="11"/>
  <c r="AH39" i="11" s="1"/>
  <c r="AH36" i="11"/>
  <c r="AH35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Z86" i="10"/>
  <c r="AH77" i="11" l="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AA27" i="11"/>
  <c r="AB27" i="11"/>
  <c r="AC27" i="11"/>
  <c r="AD27" i="11"/>
  <c r="AE27" i="11"/>
  <c r="AF27" i="11"/>
  <c r="AG27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G28" i="11"/>
  <c r="G27" i="11"/>
  <c r="U23" i="11"/>
  <c r="U24" i="11" s="1"/>
  <c r="V23" i="11"/>
  <c r="V24" i="11" s="1"/>
  <c r="W23" i="11"/>
  <c r="W24" i="11" s="1"/>
  <c r="X23" i="11"/>
  <c r="X24" i="11" s="1"/>
  <c r="Y23" i="11"/>
  <c r="Y24" i="11" s="1"/>
  <c r="AH28" i="11" l="1"/>
  <c r="AH27" i="11"/>
  <c r="Z74" i="11"/>
  <c r="G30" i="11"/>
  <c r="AH30" i="11" s="1"/>
  <c r="G29" i="11"/>
  <c r="AH29" i="11" s="1"/>
  <c r="AH73" i="10"/>
  <c r="H23" i="11"/>
  <c r="H24" i="11" s="1"/>
  <c r="I23" i="11"/>
  <c r="I24" i="11" s="1"/>
  <c r="J23" i="11"/>
  <c r="J24" i="11" s="1"/>
  <c r="K23" i="11"/>
  <c r="K24" i="11" s="1"/>
  <c r="L23" i="11"/>
  <c r="L24" i="11" s="1"/>
  <c r="M23" i="11"/>
  <c r="M24" i="11" s="1"/>
  <c r="N23" i="11"/>
  <c r="N24" i="11" s="1"/>
  <c r="O23" i="11"/>
  <c r="O24" i="11" s="1"/>
  <c r="P23" i="11"/>
  <c r="P24" i="11" s="1"/>
  <c r="Q23" i="11"/>
  <c r="Q24" i="11" s="1"/>
  <c r="R23" i="11"/>
  <c r="R24" i="11" s="1"/>
  <c r="S23" i="11"/>
  <c r="S24" i="11" s="1"/>
  <c r="T23" i="11"/>
  <c r="T24" i="11" s="1"/>
  <c r="AA23" i="11"/>
  <c r="AA24" i="11" s="1"/>
  <c r="AA78" i="11" s="1"/>
  <c r="AB23" i="11"/>
  <c r="AB24" i="11" s="1"/>
  <c r="AC23" i="11"/>
  <c r="AC24" i="11" s="1"/>
  <c r="AD23" i="11"/>
  <c r="AE23" i="11"/>
  <c r="AE24" i="11" s="1"/>
  <c r="AE25" i="11" s="1"/>
  <c r="AF23" i="11"/>
  <c r="AF24" i="11" s="1"/>
  <c r="AF25" i="11" s="1"/>
  <c r="AG23" i="11"/>
  <c r="AG24" i="11" s="1"/>
  <c r="AG25" i="11" s="1"/>
  <c r="G23" i="11"/>
  <c r="G24" i="11" s="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AA13" i="11"/>
  <c r="AB13" i="11"/>
  <c r="AC13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AA14" i="11"/>
  <c r="AB14" i="11"/>
  <c r="AC14" i="11"/>
  <c r="J15" i="11"/>
  <c r="K15" i="11"/>
  <c r="L15" i="11"/>
  <c r="M15" i="11"/>
  <c r="N15" i="11"/>
  <c r="O15" i="11"/>
  <c r="P15" i="11"/>
  <c r="R15" i="11"/>
  <c r="T15" i="11"/>
  <c r="U15" i="11"/>
  <c r="V15" i="11"/>
  <c r="W15" i="11"/>
  <c r="AB15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AA16" i="11"/>
  <c r="AB16" i="11"/>
  <c r="AC16" i="11"/>
  <c r="H17" i="11"/>
  <c r="I17" i="11"/>
  <c r="J17" i="11"/>
  <c r="K17" i="11"/>
  <c r="L17" i="11"/>
  <c r="M17" i="11"/>
  <c r="N17" i="11"/>
  <c r="O17" i="11"/>
  <c r="P17" i="11"/>
  <c r="T17" i="11"/>
  <c r="U17" i="11"/>
  <c r="V17" i="11"/>
  <c r="W17" i="11"/>
  <c r="X17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AA18" i="11"/>
  <c r="AB18" i="11"/>
  <c r="AC18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AA19" i="11"/>
  <c r="AB19" i="11"/>
  <c r="AC19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AA20" i="11"/>
  <c r="AB20" i="11"/>
  <c r="AC20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AA21" i="11"/>
  <c r="AB21" i="11"/>
  <c r="AC21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AA22" i="11"/>
  <c r="AB22" i="11"/>
  <c r="AC22" i="11"/>
  <c r="G14" i="11"/>
  <c r="G16" i="11"/>
  <c r="G17" i="11"/>
  <c r="G18" i="11"/>
  <c r="G19" i="11"/>
  <c r="G20" i="11"/>
  <c r="G21" i="11"/>
  <c r="G22" i="11"/>
  <c r="G13" i="11"/>
  <c r="I24" i="10"/>
  <c r="I25" i="10" s="1"/>
  <c r="J24" i="10"/>
  <c r="J25" i="10" s="1"/>
  <c r="K24" i="10"/>
  <c r="K25" i="10" s="1"/>
  <c r="L24" i="10"/>
  <c r="L25" i="10" s="1"/>
  <c r="M24" i="10"/>
  <c r="M25" i="10" s="1"/>
  <c r="N24" i="10"/>
  <c r="N25" i="10" s="1"/>
  <c r="O24" i="10"/>
  <c r="O25" i="10" s="1"/>
  <c r="P24" i="10"/>
  <c r="P25" i="10" s="1"/>
  <c r="Q24" i="10"/>
  <c r="Q25" i="10" s="1"/>
  <c r="R24" i="10"/>
  <c r="R25" i="10" s="1"/>
  <c r="S24" i="10"/>
  <c r="S25" i="10" s="1"/>
  <c r="T24" i="10"/>
  <c r="U24" i="10"/>
  <c r="U25" i="10" s="1"/>
  <c r="V24" i="10"/>
  <c r="V25" i="10" s="1"/>
  <c r="W24" i="10"/>
  <c r="W25" i="10" s="1"/>
  <c r="X24" i="10"/>
  <c r="X25" i="10" s="1"/>
  <c r="AA24" i="10"/>
  <c r="AA25" i="10" s="1"/>
  <c r="AC24" i="10"/>
  <c r="AC25" i="10" s="1"/>
  <c r="AD24" i="10"/>
  <c r="AD25" i="10" s="1"/>
  <c r="AD74" i="10" s="1"/>
  <c r="AE24" i="10"/>
  <c r="AE25" i="10" s="1"/>
  <c r="AF24" i="10"/>
  <c r="AF25" i="10" s="1"/>
  <c r="AG24" i="10"/>
  <c r="AG25" i="10" s="1"/>
  <c r="AB25" i="10"/>
  <c r="P25" i="11" l="1"/>
  <c r="H25" i="11"/>
  <c r="U25" i="11"/>
  <c r="M25" i="11"/>
  <c r="W25" i="11"/>
  <c r="X25" i="11"/>
  <c r="V25" i="11"/>
  <c r="Y25" i="11"/>
  <c r="O25" i="11"/>
  <c r="AC25" i="11"/>
  <c r="G25" i="11"/>
  <c r="AB25" i="11"/>
  <c r="N25" i="11"/>
  <c r="T25" i="11"/>
  <c r="L25" i="11"/>
  <c r="AH18" i="11"/>
  <c r="S25" i="11"/>
  <c r="K25" i="11"/>
  <c r="AA25" i="11"/>
  <c r="R25" i="11"/>
  <c r="J25" i="11"/>
  <c r="Q25" i="11"/>
  <c r="I25" i="11"/>
  <c r="AH17" i="11"/>
  <c r="AI17" i="11" s="1"/>
  <c r="AH13" i="11"/>
  <c r="AH14" i="11"/>
  <c r="AH15" i="11"/>
  <c r="AI15" i="11" s="1"/>
  <c r="AH22" i="11"/>
  <c r="AH20" i="11"/>
  <c r="AH16" i="11"/>
  <c r="AH21" i="11"/>
  <c r="AH23" i="11"/>
  <c r="AD24" i="11"/>
  <c r="AD25" i="11" s="1"/>
  <c r="AH19" i="11"/>
  <c r="AA74" i="11"/>
  <c r="AA79" i="11" s="1"/>
  <c r="T25" i="10"/>
  <c r="AH25" i="11" l="1"/>
  <c r="AH24" i="11"/>
  <c r="AH78" i="11" s="1"/>
  <c r="AH29" i="10"/>
  <c r="AH30" i="10"/>
  <c r="Z79" i="11"/>
  <c r="I78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W78" i="11"/>
  <c r="X78" i="11"/>
  <c r="Y78" i="11"/>
  <c r="Z78" i="11"/>
  <c r="AB78" i="11"/>
  <c r="AC78" i="11"/>
  <c r="AD78" i="11"/>
  <c r="AE78" i="11"/>
  <c r="AF78" i="11"/>
  <c r="AG78" i="11"/>
  <c r="H78" i="11"/>
  <c r="G78" i="11"/>
  <c r="G78" i="10"/>
  <c r="Z78" i="10"/>
  <c r="AH28" i="10"/>
  <c r="AG74" i="11" l="1"/>
  <c r="AF74" i="11"/>
  <c r="AE74" i="11"/>
  <c r="AD74" i="11"/>
  <c r="AC74" i="11"/>
  <c r="AB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AG84" i="10"/>
  <c r="AF84" i="10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AG81" i="10"/>
  <c r="AF81" i="10"/>
  <c r="AE81" i="10"/>
  <c r="AD81" i="10"/>
  <c r="AC81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AH67" i="10"/>
  <c r="AH66" i="10"/>
  <c r="AH65" i="10"/>
  <c r="AH64" i="10"/>
  <c r="AH63" i="10"/>
  <c r="AH61" i="10"/>
  <c r="AH60" i="10"/>
  <c r="AH59" i="10"/>
  <c r="AH58" i="10"/>
  <c r="AH57" i="10"/>
  <c r="AH56" i="10"/>
  <c r="AH55" i="10"/>
  <c r="AH54" i="10"/>
  <c r="AH51" i="10"/>
  <c r="AH50" i="10"/>
  <c r="AH49" i="10"/>
  <c r="AH48" i="10"/>
  <c r="AH47" i="10"/>
  <c r="AH46" i="10"/>
  <c r="AH45" i="10"/>
  <c r="AH43" i="10"/>
  <c r="AH38" i="10"/>
  <c r="AH37" i="10"/>
  <c r="AH36" i="10"/>
  <c r="AH35" i="10"/>
  <c r="AH32" i="10"/>
  <c r="AH27" i="10"/>
  <c r="AG74" i="10"/>
  <c r="AG86" i="10" s="1"/>
  <c r="Y74" i="10"/>
  <c r="Y86" i="10" s="1"/>
  <c r="AG78" i="10"/>
  <c r="AD78" i="10"/>
  <c r="AA78" i="10"/>
  <c r="Y78" i="10"/>
  <c r="V78" i="10"/>
  <c r="S78" i="10"/>
  <c r="R78" i="10"/>
  <c r="Q78" i="10"/>
  <c r="N74" i="10"/>
  <c r="N86" i="10" s="1"/>
  <c r="K78" i="10"/>
  <c r="J78" i="10"/>
  <c r="I78" i="10"/>
  <c r="AH21" i="10"/>
  <c r="AH20" i="10"/>
  <c r="AH19" i="10"/>
  <c r="AH18" i="10"/>
  <c r="AH17" i="10"/>
  <c r="AH16" i="10"/>
  <c r="AH15" i="10"/>
  <c r="AH14" i="10"/>
  <c r="AH13" i="10"/>
  <c r="AH39" i="10" l="1"/>
  <c r="AL71" i="10"/>
  <c r="AH69" i="10"/>
  <c r="AL69" i="10" s="1"/>
  <c r="AM69" i="10" s="1"/>
  <c r="AH77" i="10"/>
  <c r="AH74" i="11"/>
  <c r="I74" i="10"/>
  <c r="I86" i="10" s="1"/>
  <c r="AH41" i="10"/>
  <c r="AH84" i="10" s="1"/>
  <c r="Q74" i="10"/>
  <c r="Q86" i="10" s="1"/>
  <c r="L78" i="10"/>
  <c r="V74" i="10"/>
  <c r="V86" i="10" s="1"/>
  <c r="N78" i="10"/>
  <c r="AD86" i="10"/>
  <c r="T78" i="10"/>
  <c r="G74" i="10"/>
  <c r="G86" i="10" s="1"/>
  <c r="AB78" i="10"/>
  <c r="AH85" i="10"/>
  <c r="AH81" i="10"/>
  <c r="AH82" i="10"/>
  <c r="H86" i="10"/>
  <c r="H79" i="10"/>
  <c r="AE74" i="10"/>
  <c r="AE86" i="10" s="1"/>
  <c r="AE79" i="10"/>
  <c r="P74" i="10"/>
  <c r="P86" i="10" s="1"/>
  <c r="P79" i="10"/>
  <c r="X74" i="10"/>
  <c r="X86" i="10" s="1"/>
  <c r="X79" i="10"/>
  <c r="AF74" i="10"/>
  <c r="AF86" i="10" s="1"/>
  <c r="AF79" i="10"/>
  <c r="M79" i="10"/>
  <c r="M74" i="10"/>
  <c r="M86" i="10" s="1"/>
  <c r="AC79" i="10"/>
  <c r="AC74" i="10"/>
  <c r="AC86" i="10" s="1"/>
  <c r="W74" i="10"/>
  <c r="W86" i="10" s="1"/>
  <c r="W79" i="10"/>
  <c r="U74" i="10"/>
  <c r="U86" i="10" s="1"/>
  <c r="U79" i="10"/>
  <c r="O74" i="10"/>
  <c r="O86" i="10" s="1"/>
  <c r="O79" i="10"/>
  <c r="L79" i="10"/>
  <c r="L74" i="10"/>
  <c r="L86" i="10" s="1"/>
  <c r="T79" i="10"/>
  <c r="T74" i="10"/>
  <c r="T86" i="10" s="1"/>
  <c r="AB79" i="10"/>
  <c r="AB74" i="10"/>
  <c r="AB86" i="10" s="1"/>
  <c r="M78" i="10"/>
  <c r="U78" i="10"/>
  <c r="AC78" i="10"/>
  <c r="N79" i="10"/>
  <c r="H78" i="10"/>
  <c r="O78" i="10"/>
  <c r="W78" i="10"/>
  <c r="AE78" i="10"/>
  <c r="P78" i="10"/>
  <c r="X78" i="10"/>
  <c r="AF78" i="10"/>
  <c r="I79" i="10"/>
  <c r="Y79" i="10"/>
  <c r="AG79" i="10"/>
  <c r="AH69" i="11" l="1"/>
  <c r="AH83" i="10"/>
  <c r="V79" i="10"/>
  <c r="Q79" i="10"/>
  <c r="G79" i="10"/>
  <c r="S79" i="11"/>
  <c r="H79" i="11"/>
  <c r="L79" i="11"/>
  <c r="X79" i="11"/>
  <c r="P79" i="11"/>
  <c r="T79" i="11"/>
  <c r="K79" i="11"/>
  <c r="J79" i="11"/>
  <c r="I79" i="11"/>
  <c r="AB79" i="11"/>
  <c r="AD79" i="11"/>
  <c r="AE79" i="11"/>
  <c r="AG79" i="11"/>
  <c r="Y79" i="11"/>
  <c r="AF79" i="11"/>
  <c r="U79" i="11"/>
  <c r="Q79" i="11"/>
  <c r="V79" i="11"/>
  <c r="AC79" i="11"/>
  <c r="N79" i="11"/>
  <c r="M79" i="11"/>
  <c r="W79" i="11"/>
  <c r="G74" i="11"/>
  <c r="G79" i="11" s="1"/>
  <c r="R79" i="11"/>
  <c r="O79" i="11"/>
  <c r="AD79" i="10"/>
  <c r="J74" i="10"/>
  <c r="J86" i="10" s="1"/>
  <c r="J79" i="10"/>
  <c r="S79" i="10"/>
  <c r="S74" i="10"/>
  <c r="S86" i="10" s="1"/>
  <c r="AA79" i="10"/>
  <c r="AA74" i="10"/>
  <c r="AA86" i="10" s="1"/>
  <c r="K74" i="10"/>
  <c r="K86" i="10" s="1"/>
  <c r="K79" i="10"/>
  <c r="Z79" i="10"/>
  <c r="R74" i="10"/>
  <c r="R86" i="10" s="1"/>
  <c r="R79" i="10"/>
  <c r="AH79" i="11" l="1"/>
  <c r="AH24" i="10"/>
  <c r="AH25" i="10"/>
  <c r="AH74" i="10" s="1"/>
  <c r="AH86" i="10" s="1"/>
  <c r="AH23" i="10"/>
  <c r="AH78" i="10" l="1"/>
  <c r="AH7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tc={74C40E62-6878-4DFD-8EEF-16BA3F6E06DE}</author>
  </authors>
  <commentList>
    <comment ref="B57" authorId="0" shapeId="0" xr:uid="{74C40E62-6878-4DFD-8EEF-16BA3F6E06DE}">
      <text>
        <t>[Threaded comment]
Your version of Excel allows you to read this threaded comment; however, any edits to it will get removed if the file is opened in a newer version of Excel. Learn more: https://go.microsoft.com/fwlink/?linkid=870924
Comment:
    Wording suggested to be in line with WRMP24 tables? But also highlights the un/measured household properties rows excludes voids?</t>
      </text>
    </comment>
  </commentList>
</comments>
</file>

<file path=xl/sharedStrings.xml><?xml version="1.0" encoding="utf-8"?>
<sst xmlns="http://schemas.openxmlformats.org/spreadsheetml/2006/main" count="1337" uniqueCount="363">
  <si>
    <t>All queries on the content of this workbook should be sent to:</t>
  </si>
  <si>
    <t>water-company-plan@environment-agency.gov.uk</t>
  </si>
  <si>
    <t>Environment Agency template version:</t>
  </si>
  <si>
    <t>Updated 1 March 2024</t>
  </si>
  <si>
    <t> </t>
  </si>
  <si>
    <t xml:space="preserve">WRMP Annual Review data return submission </t>
  </si>
  <si>
    <t>Water company:</t>
  </si>
  <si>
    <t>Anglian Water</t>
  </si>
  <si>
    <t>Reporting year of data submission</t>
  </si>
  <si>
    <t>2023/24</t>
  </si>
  <si>
    <t>WRMP reporting against:</t>
  </si>
  <si>
    <t>WRMP19</t>
  </si>
  <si>
    <t>Signed:</t>
  </si>
  <si>
    <t>Dated:</t>
  </si>
  <si>
    <t>Responsible Officer:</t>
  </si>
  <si>
    <t xml:space="preserve">Version of data submission: </t>
  </si>
  <si>
    <t>[Digital signature is acceptable]</t>
  </si>
  <si>
    <t>Confirmation of quality checks and assurance undertaken as part of Annul Review data return</t>
  </si>
  <si>
    <t>QA checks have been passed for all resource zone and water company level supply-balance data provided</t>
  </si>
  <si>
    <t>Data provided has been derived by following the guidance in the Annual Review technical guidance document</t>
  </si>
  <si>
    <t>Data provided has been assured and signed off by the appropriate governance group/individual</t>
  </si>
  <si>
    <t>Data that has been provided is factually accurate and consistent with metrics reported through other performance assessment processes</t>
  </si>
  <si>
    <t>WRMP ANNUAL REVIEW DATA TEMPLATE - WATER BALANCE COMPONENTS</t>
  </si>
  <si>
    <t xml:space="preserve">Number of resource zones: </t>
  </si>
  <si>
    <t xml:space="preserve">Year of data submission: </t>
  </si>
  <si>
    <t xml:space="preserve">Reporting against WRMP: </t>
  </si>
  <si>
    <t>WRMP19 (with leakage forecast updated using the Ofwat convergent methodology)</t>
  </si>
  <si>
    <t>Scenario:</t>
  </si>
  <si>
    <t>Outturn</t>
  </si>
  <si>
    <t>(Delete/insert columns appropriate to the number of resource zones)</t>
  </si>
  <si>
    <t>Row numbering in line with WRMP structure</t>
  </si>
  <si>
    <t>Component</t>
  </si>
  <si>
    <t>Derivation and type of data</t>
  </si>
  <si>
    <t>Units</t>
  </si>
  <si>
    <t>DP</t>
  </si>
  <si>
    <t>Data requirement</t>
  </si>
  <si>
    <t>Bourne</t>
  </si>
  <si>
    <t>Bury Haverhill</t>
  </si>
  <si>
    <t>Central Essex</t>
  </si>
  <si>
    <t>Central Lincolnshire</t>
  </si>
  <si>
    <t>Chevely</t>
  </si>
  <si>
    <t>East Lincolnshire</t>
  </si>
  <si>
    <t>East Suffolk</t>
  </si>
  <si>
    <t>Ely</t>
  </si>
  <si>
    <t>Happisburgh</t>
  </si>
  <si>
    <t>Hartlepool</t>
  </si>
  <si>
    <t>Ixworth</t>
  </si>
  <si>
    <t>Newmarket</t>
  </si>
  <si>
    <t>North Fenland</t>
  </si>
  <si>
    <t>North Norfolk Coast</t>
  </si>
  <si>
    <t>North Norfolk Rural</t>
  </si>
  <si>
    <t>Norwich and the Broads</t>
  </si>
  <si>
    <t>Nottinghamshire</t>
  </si>
  <si>
    <t>Ruthamford Central</t>
  </si>
  <si>
    <t>Ruthamford North</t>
  </si>
  <si>
    <t>Ruthamford South</t>
  </si>
  <si>
    <t>Ruthamford West</t>
  </si>
  <si>
    <t>South Essex</t>
  </si>
  <si>
    <t>South Fenland</t>
  </si>
  <si>
    <t>South Lincolnshire</t>
  </si>
  <si>
    <t>South Norfolk Rural</t>
  </si>
  <si>
    <t>Sudbury</t>
  </si>
  <si>
    <t>Thetford</t>
  </si>
  <si>
    <t>South Humber Bank</t>
  </si>
  <si>
    <t>Water company total data</t>
  </si>
  <si>
    <t>Page or section reference in AR narrative or report</t>
  </si>
  <si>
    <t>Notes on data provided</t>
  </si>
  <si>
    <t>SUPPLY</t>
  </si>
  <si>
    <t>Resources</t>
  </si>
  <si>
    <r>
      <t>1</t>
    </r>
    <r>
      <rPr>
        <vertAlign val="subscript"/>
        <sz val="10"/>
        <rFont val="Arial"/>
        <family val="2"/>
      </rPr>
      <t>AR</t>
    </r>
  </si>
  <si>
    <t>Raw water abstracted</t>
  </si>
  <si>
    <t xml:space="preserve">Input outturn data </t>
  </si>
  <si>
    <t>Ml/d</t>
  </si>
  <si>
    <t>2dp</t>
  </si>
  <si>
    <t>Required</t>
  </si>
  <si>
    <r>
      <t>2.1</t>
    </r>
    <r>
      <rPr>
        <sz val="7"/>
        <rFont val="Arial"/>
        <family val="2"/>
      </rPr>
      <t>AR</t>
    </r>
  </si>
  <si>
    <t>Internal raw water imported (in the reporting year)</t>
  </si>
  <si>
    <t>Input outturn data (Observed/recorded transfer volumes)</t>
  </si>
  <si>
    <r>
      <t>3.1</t>
    </r>
    <r>
      <rPr>
        <sz val="7"/>
        <rFont val="Arial"/>
        <family val="2"/>
      </rPr>
      <t>AR</t>
    </r>
  </si>
  <si>
    <t>Internal potable water imported (in the reporting year)</t>
  </si>
  <si>
    <r>
      <t>5.2</t>
    </r>
    <r>
      <rPr>
        <sz val="7"/>
        <rFont val="Arial"/>
        <family val="2"/>
      </rPr>
      <t>AR</t>
    </r>
  </si>
  <si>
    <t>Internal raw water exported (in the reporting year)</t>
  </si>
  <si>
    <r>
      <t>6.1</t>
    </r>
    <r>
      <rPr>
        <sz val="7"/>
        <rFont val="Arial"/>
        <family val="2"/>
      </rPr>
      <t>AR</t>
    </r>
  </si>
  <si>
    <t>Internal potable water exported (in the reporting year)</t>
  </si>
  <si>
    <r>
      <rPr>
        <vertAlign val="subscript"/>
        <sz val="15"/>
        <rFont val="Arial"/>
        <family val="2"/>
      </rPr>
      <t>2.2</t>
    </r>
    <r>
      <rPr>
        <vertAlign val="subscript"/>
        <sz val="10"/>
        <rFont val="Arial"/>
        <family val="2"/>
      </rPr>
      <t>AR</t>
    </r>
  </si>
  <si>
    <t>External raw water imported (in the reporting year)</t>
  </si>
  <si>
    <t>Input most challenging contractual volumes</t>
  </si>
  <si>
    <r>
      <rPr>
        <vertAlign val="subscript"/>
        <sz val="15"/>
        <rFont val="Arial"/>
        <family val="2"/>
      </rPr>
      <t>3.2</t>
    </r>
    <r>
      <rPr>
        <vertAlign val="subscript"/>
        <sz val="10"/>
        <rFont val="Arial"/>
        <family val="2"/>
      </rPr>
      <t>AR</t>
    </r>
  </si>
  <si>
    <t>External potable water imported (in the reporting year)</t>
  </si>
  <si>
    <r>
      <rPr>
        <vertAlign val="subscript"/>
        <sz val="15"/>
        <rFont val="Arial"/>
        <family val="2"/>
      </rPr>
      <t>5.3</t>
    </r>
    <r>
      <rPr>
        <vertAlign val="subscript"/>
        <sz val="10"/>
        <rFont val="Arial"/>
        <family val="2"/>
      </rPr>
      <t>AR</t>
    </r>
  </si>
  <si>
    <t>External raw water exported (in the reporting year)</t>
  </si>
  <si>
    <r>
      <rPr>
        <vertAlign val="subscript"/>
        <sz val="15"/>
        <rFont val="Arial"/>
        <family val="2"/>
      </rPr>
      <t>6.2</t>
    </r>
    <r>
      <rPr>
        <vertAlign val="subscript"/>
        <sz val="10"/>
        <rFont val="Arial"/>
        <family val="2"/>
      </rPr>
      <t>AR</t>
    </r>
  </si>
  <si>
    <t>External potable water exported (in the reporting year)</t>
  </si>
  <si>
    <t>If applicable</t>
  </si>
  <si>
    <r>
      <rPr>
        <sz val="10"/>
        <rFont val="Arial"/>
        <family val="2"/>
      </rPr>
      <t>5.1</t>
    </r>
    <r>
      <rPr>
        <vertAlign val="subscript"/>
        <sz val="10"/>
        <rFont val="Arial"/>
        <family val="2"/>
      </rPr>
      <t>AR</t>
    </r>
  </si>
  <si>
    <t>Non potable water supplied</t>
  </si>
  <si>
    <r>
      <t>7</t>
    </r>
    <r>
      <rPr>
        <vertAlign val="subscript"/>
        <sz val="11"/>
        <rFont val="Arial"/>
        <family val="2"/>
      </rPr>
      <t>AR</t>
    </r>
  </si>
  <si>
    <r>
      <t xml:space="preserve">Deployable output </t>
    </r>
    <r>
      <rPr>
        <sz val="10"/>
        <color rgb="FFFF0000"/>
        <rFont val="Arial"/>
        <family val="2"/>
      </rPr>
      <t>(please include and reflect the changes to DO, the sum of 8.1, 8.2 and 8.3, in the WRMP19 tables)</t>
    </r>
  </si>
  <si>
    <t>Input dry year figure</t>
  </si>
  <si>
    <r>
      <t>12</t>
    </r>
    <r>
      <rPr>
        <sz val="7"/>
        <rFont val="Arial"/>
        <family val="2"/>
      </rPr>
      <t xml:space="preserve">AR </t>
    </r>
  </si>
  <si>
    <t>Water Available For Use (own sources)</t>
  </si>
  <si>
    <t xml:space="preserve">(Deployable Output + changes to DO) - (Treatment works losses and operational use + outage experienced). </t>
  </si>
  <si>
    <r>
      <t>13</t>
    </r>
    <r>
      <rPr>
        <sz val="7"/>
        <rFont val="Arial"/>
        <family val="2"/>
      </rPr>
      <t>AR</t>
    </r>
  </si>
  <si>
    <t>Total Water Available For Use</t>
  </si>
  <si>
    <t>WAFU own sources + (total water imported) - (total water exported). Total WAFU is based on external transfers reported as the most challenging scenario for contractual volumes as stated in Appendix 1 of the technical annex and internal transfers reported as outturn volumes.</t>
  </si>
  <si>
    <t>Process Losses</t>
  </si>
  <si>
    <r>
      <t>9</t>
    </r>
    <r>
      <rPr>
        <vertAlign val="subscript"/>
        <sz val="10"/>
        <rFont val="Arial"/>
        <family val="2"/>
      </rPr>
      <t>AR</t>
    </r>
  </si>
  <si>
    <t xml:space="preserve">Raw water losses, treatment works losses and operational use </t>
  </si>
  <si>
    <r>
      <t>10</t>
    </r>
    <r>
      <rPr>
        <vertAlign val="subscript"/>
        <sz val="10"/>
        <rFont val="Arial"/>
        <family val="2"/>
      </rPr>
      <t>AR</t>
    </r>
  </si>
  <si>
    <t xml:space="preserve">Total outage experienced </t>
  </si>
  <si>
    <r>
      <t>10.1</t>
    </r>
    <r>
      <rPr>
        <vertAlign val="subscript"/>
        <sz val="10"/>
        <color rgb="FF000000"/>
        <rFont val="Arial"/>
        <family val="2"/>
      </rPr>
      <t>AR</t>
    </r>
  </si>
  <si>
    <t xml:space="preserve">Unplanned outage </t>
  </si>
  <si>
    <t xml:space="preserve">Input outturn data (10.1AR and 10.2AR should add together to make 10AR) </t>
  </si>
  <si>
    <t xml:space="preserve">Optional </t>
  </si>
  <si>
    <r>
      <t>10.2</t>
    </r>
    <r>
      <rPr>
        <vertAlign val="subscript"/>
        <sz val="10"/>
        <color rgb="FF000000"/>
        <rFont val="Arial"/>
        <family val="2"/>
      </rPr>
      <t>AR</t>
    </r>
  </si>
  <si>
    <t xml:space="preserve">Planned outage </t>
  </si>
  <si>
    <t>DEMAND</t>
  </si>
  <si>
    <r>
      <t>11</t>
    </r>
    <r>
      <rPr>
        <vertAlign val="subscript"/>
        <sz val="10"/>
        <rFont val="Arial"/>
        <family val="2"/>
      </rPr>
      <t>AR</t>
    </r>
  </si>
  <si>
    <t>Distribution input (in reporting year)</t>
  </si>
  <si>
    <t>Outturn data for: 
Total household and non-household consumption + water taken unbilled + distribution system operational losses + total leakage</t>
  </si>
  <si>
    <r>
      <rPr>
        <sz val="10"/>
        <rFont val="Arial"/>
        <family val="2"/>
      </rPr>
      <t>12.1</t>
    </r>
    <r>
      <rPr>
        <vertAlign val="subscript"/>
        <sz val="10"/>
        <rFont val="Arial"/>
        <family val="2"/>
      </rPr>
      <t>AR</t>
    </r>
  </si>
  <si>
    <t xml:space="preserve">Non potable water demand/consumption </t>
  </si>
  <si>
    <t>Input outturn data</t>
  </si>
  <si>
    <t>Consumption</t>
  </si>
  <si>
    <r>
      <t>23</t>
    </r>
    <r>
      <rPr>
        <vertAlign val="subscript"/>
        <sz val="10"/>
        <rFont val="Arial"/>
        <family val="2"/>
      </rPr>
      <t>AR</t>
    </r>
  </si>
  <si>
    <t>Measured non household - consumption</t>
  </si>
  <si>
    <r>
      <t>24</t>
    </r>
    <r>
      <rPr>
        <vertAlign val="subscript"/>
        <sz val="10"/>
        <rFont val="Arial"/>
        <family val="2"/>
      </rPr>
      <t>AR</t>
    </r>
  </si>
  <si>
    <t>Unmeasured non household - consumption</t>
  </si>
  <si>
    <r>
      <t>25</t>
    </r>
    <r>
      <rPr>
        <vertAlign val="subscript"/>
        <sz val="10"/>
        <rFont val="Arial"/>
        <family val="2"/>
      </rPr>
      <t>AR</t>
    </r>
  </si>
  <si>
    <t>Measured household - consumption</t>
  </si>
  <si>
    <r>
      <t>26</t>
    </r>
    <r>
      <rPr>
        <vertAlign val="subscript"/>
        <sz val="10"/>
        <rFont val="Arial"/>
        <family val="2"/>
      </rPr>
      <t>AR</t>
    </r>
  </si>
  <si>
    <t>Unmeasured household - consumption</t>
  </si>
  <si>
    <r>
      <t>29</t>
    </r>
    <r>
      <rPr>
        <vertAlign val="subscript"/>
        <sz val="10"/>
        <rFont val="Arial"/>
        <family val="2"/>
      </rPr>
      <t>AR</t>
    </r>
  </si>
  <si>
    <t>Measured household - pcc</t>
  </si>
  <si>
    <t>Outturn data:
(Measured household consumption * 1,000,000) / (measured household population * 1,000)</t>
  </si>
  <si>
    <t>l/h/d</t>
  </si>
  <si>
    <t>0dp</t>
  </si>
  <si>
    <r>
      <t>30</t>
    </r>
    <r>
      <rPr>
        <vertAlign val="subscript"/>
        <sz val="10"/>
        <rFont val="Arial"/>
        <family val="2"/>
      </rPr>
      <t>AR</t>
    </r>
  </si>
  <si>
    <t>Unmeasured household - pcc</t>
  </si>
  <si>
    <t>Outturn data:
(Unmeasured household consumption * 1,000,000) / (Unmeasured household population * 1,000)</t>
  </si>
  <si>
    <r>
      <t>31</t>
    </r>
    <r>
      <rPr>
        <vertAlign val="subscript"/>
        <sz val="10"/>
        <rFont val="Arial"/>
        <family val="2"/>
      </rPr>
      <t>AR</t>
    </r>
  </si>
  <si>
    <t>Average household - pcc</t>
  </si>
  <si>
    <t>Outturn data:
(Measured and unmeasured household consumption * 1,000,000) / (measured and unmeasured household population * 1,000)</t>
  </si>
  <si>
    <r>
      <t>32</t>
    </r>
    <r>
      <rPr>
        <vertAlign val="subscript"/>
        <sz val="10"/>
        <rFont val="Arial"/>
        <family val="2"/>
      </rPr>
      <t>AR</t>
    </r>
  </si>
  <si>
    <t>Water taken unbilled</t>
  </si>
  <si>
    <r>
      <t>33</t>
    </r>
    <r>
      <rPr>
        <vertAlign val="subscript"/>
        <sz val="10"/>
        <rFont val="Arial"/>
        <family val="2"/>
      </rPr>
      <t>AR</t>
    </r>
  </si>
  <si>
    <t>Distribution system operational use</t>
  </si>
  <si>
    <t>Leakage</t>
  </si>
  <si>
    <r>
      <t>34</t>
    </r>
    <r>
      <rPr>
        <vertAlign val="subscript"/>
        <sz val="10"/>
        <rFont val="Arial"/>
        <family val="2"/>
      </rPr>
      <t>AR</t>
    </r>
  </si>
  <si>
    <t>Measured non household - uspl</t>
  </si>
  <si>
    <r>
      <t>35</t>
    </r>
    <r>
      <rPr>
        <vertAlign val="subscript"/>
        <sz val="10"/>
        <rFont val="Arial"/>
        <family val="2"/>
      </rPr>
      <t>AR</t>
    </r>
  </si>
  <si>
    <t>Unmeasured non-household - uspl</t>
  </si>
  <si>
    <r>
      <t>36</t>
    </r>
    <r>
      <rPr>
        <vertAlign val="subscript"/>
        <sz val="10"/>
        <rFont val="Arial"/>
        <family val="2"/>
      </rPr>
      <t>AR</t>
    </r>
  </si>
  <si>
    <t>Measured household - uspl</t>
  </si>
  <si>
    <r>
      <t>37</t>
    </r>
    <r>
      <rPr>
        <vertAlign val="subscript"/>
        <sz val="10"/>
        <rFont val="Arial"/>
        <family val="2"/>
      </rPr>
      <t>AR</t>
    </r>
  </si>
  <si>
    <t>Unmeasured household - uspl</t>
  </si>
  <si>
    <r>
      <t>38</t>
    </r>
    <r>
      <rPr>
        <vertAlign val="subscript"/>
        <sz val="10"/>
        <rFont val="Arial"/>
        <family val="2"/>
      </rPr>
      <t>AR</t>
    </r>
  </si>
  <si>
    <t>Void properties - uspl</t>
  </si>
  <si>
    <r>
      <t>39</t>
    </r>
    <r>
      <rPr>
        <vertAlign val="subscript"/>
        <sz val="10"/>
        <rFont val="Arial"/>
        <family val="2"/>
      </rPr>
      <t>AR</t>
    </r>
  </si>
  <si>
    <t>Distribution Losses</t>
  </si>
  <si>
    <r>
      <t>40</t>
    </r>
    <r>
      <rPr>
        <vertAlign val="subscript"/>
        <sz val="10"/>
        <rFont val="Arial"/>
        <family val="2"/>
      </rPr>
      <t>AR</t>
    </r>
  </si>
  <si>
    <t>Total leakage</t>
  </si>
  <si>
    <t>Outturn data: Total USPL + distribution losses</t>
  </si>
  <si>
    <t>CUSTOMERS</t>
  </si>
  <si>
    <t>Properties</t>
  </si>
  <si>
    <r>
      <t>42</t>
    </r>
    <r>
      <rPr>
        <vertAlign val="subscript"/>
        <sz val="10"/>
        <rFont val="Arial"/>
        <family val="2"/>
      </rPr>
      <t>AR</t>
    </r>
  </si>
  <si>
    <t>Measured non-household - properties</t>
  </si>
  <si>
    <t xml:space="preserve">Input end of reporting year data </t>
  </si>
  <si>
    <t>000's</t>
  </si>
  <si>
    <t>3dp</t>
  </si>
  <si>
    <r>
      <t>43</t>
    </r>
    <r>
      <rPr>
        <vertAlign val="subscript"/>
        <sz val="10"/>
        <rFont val="Arial"/>
        <family val="2"/>
      </rPr>
      <t>AR</t>
    </r>
  </si>
  <si>
    <t>Unmeasured non-household - properties</t>
  </si>
  <si>
    <r>
      <t>44</t>
    </r>
    <r>
      <rPr>
        <sz val="7"/>
        <color theme="1"/>
        <rFont val="Arial"/>
        <family val="2"/>
      </rPr>
      <t>AR</t>
    </r>
  </si>
  <si>
    <t>Void non households - properties</t>
  </si>
  <si>
    <r>
      <t>45</t>
    </r>
    <r>
      <rPr>
        <vertAlign val="subscript"/>
        <sz val="10"/>
        <rFont val="Arial"/>
        <family val="2"/>
      </rPr>
      <t>AR</t>
    </r>
  </si>
  <si>
    <t>Measured household - properties (excl. voids)</t>
  </si>
  <si>
    <r>
      <t>45.7</t>
    </r>
    <r>
      <rPr>
        <vertAlign val="subscript"/>
        <sz val="10"/>
        <rFont val="Arial"/>
        <family val="2"/>
      </rPr>
      <t>AR</t>
    </r>
  </si>
  <si>
    <t>Measured household void properties</t>
  </si>
  <si>
    <r>
      <t>46</t>
    </r>
    <r>
      <rPr>
        <vertAlign val="subscript"/>
        <sz val="10"/>
        <rFont val="Arial"/>
        <family val="2"/>
      </rPr>
      <t>AR</t>
    </r>
  </si>
  <si>
    <t>Unmeasured household - properties (excl. voids)</t>
  </si>
  <si>
    <r>
      <t>47</t>
    </r>
    <r>
      <rPr>
        <vertAlign val="subscript"/>
        <sz val="10"/>
        <rFont val="Arial"/>
        <family val="2"/>
      </rPr>
      <t>AR</t>
    </r>
  </si>
  <si>
    <t>Unmeasured household void properties</t>
  </si>
  <si>
    <r>
      <t>48</t>
    </r>
    <r>
      <rPr>
        <vertAlign val="subscript"/>
        <sz val="10"/>
        <rFont val="Arial"/>
        <family val="2"/>
      </rPr>
      <t>AR</t>
    </r>
  </si>
  <si>
    <t>Total resource zone properties (inc voids)</t>
  </si>
  <si>
    <t>End of reporting year data :
Total non-household properties + total void non-household properties + total household properties + total void household properties</t>
  </si>
  <si>
    <t>Population</t>
  </si>
  <si>
    <r>
      <t>49</t>
    </r>
    <r>
      <rPr>
        <vertAlign val="subscript"/>
        <sz val="10"/>
        <rFont val="Arial"/>
        <family val="2"/>
      </rPr>
      <t>AR</t>
    </r>
  </si>
  <si>
    <t>Measured non-household - population</t>
  </si>
  <si>
    <r>
      <t>50</t>
    </r>
    <r>
      <rPr>
        <vertAlign val="subscript"/>
        <sz val="10"/>
        <rFont val="Arial"/>
        <family val="2"/>
      </rPr>
      <t>AR</t>
    </r>
  </si>
  <si>
    <t>Unmeasured non-household - population</t>
  </si>
  <si>
    <r>
      <t>51</t>
    </r>
    <r>
      <rPr>
        <vertAlign val="subscript"/>
        <sz val="10"/>
        <rFont val="Arial"/>
        <family val="2"/>
      </rPr>
      <t>AR</t>
    </r>
  </si>
  <si>
    <t>Measured household - population</t>
  </si>
  <si>
    <r>
      <t>52</t>
    </r>
    <r>
      <rPr>
        <vertAlign val="subscript"/>
        <sz val="10"/>
        <rFont val="Arial"/>
        <family val="2"/>
      </rPr>
      <t>AR</t>
    </r>
  </si>
  <si>
    <t>Unmeasured household population</t>
  </si>
  <si>
    <r>
      <t>53</t>
    </r>
    <r>
      <rPr>
        <vertAlign val="subscript"/>
        <sz val="10"/>
        <rFont val="Arial"/>
        <family val="2"/>
      </rPr>
      <t>AR</t>
    </r>
  </si>
  <si>
    <t>Total resource zone population</t>
  </si>
  <si>
    <t>End of reporting year data: 
Unmeasured and measured household population + Unmeasured and measured non-household population</t>
  </si>
  <si>
    <t>Metering</t>
  </si>
  <si>
    <r>
      <t>57</t>
    </r>
    <r>
      <rPr>
        <vertAlign val="subscript"/>
        <sz val="10"/>
        <rFont val="Arial"/>
        <family val="2"/>
      </rPr>
      <t>AR</t>
    </r>
  </si>
  <si>
    <t>Total measured household metering penetration (incl. voids)</t>
  </si>
  <si>
    <t>Outturn data: 
Measured household properties exc. voids / (measured household properties exc. voids + unmeasured household properties exc. voids) + measured and unmeasured household void properties)</t>
  </si>
  <si>
    <t>%</t>
  </si>
  <si>
    <r>
      <t>57.1</t>
    </r>
    <r>
      <rPr>
        <sz val="7"/>
        <rFont val="Arial"/>
        <family val="2"/>
      </rPr>
      <t>AR</t>
    </r>
  </si>
  <si>
    <t xml:space="preserve">Total households with a meter installed </t>
  </si>
  <si>
    <t>Input outturn data (See technical annex for guidance)</t>
  </si>
  <si>
    <t>Optional</t>
  </si>
  <si>
    <r>
      <t>57.2</t>
    </r>
    <r>
      <rPr>
        <sz val="7"/>
        <rFont val="Arial"/>
        <family val="2"/>
      </rPr>
      <t>AR</t>
    </r>
  </si>
  <si>
    <t>Total numbers of household meters installed</t>
  </si>
  <si>
    <t>SUPPLY-DEMAND BALANCE</t>
  </si>
  <si>
    <r>
      <t>16</t>
    </r>
    <r>
      <rPr>
        <sz val="7"/>
        <rFont val="Arial"/>
        <family val="2"/>
      </rPr>
      <t>AR</t>
    </r>
  </si>
  <si>
    <t>Target headroom</t>
  </si>
  <si>
    <t>Input adjusted reporting year figure or DYAA WRMP value</t>
  </si>
  <si>
    <r>
      <t>18</t>
    </r>
    <r>
      <rPr>
        <sz val="7"/>
        <color theme="1"/>
        <rFont val="Arial"/>
        <family val="2"/>
      </rPr>
      <t>AR</t>
    </r>
  </si>
  <si>
    <t>Observed supply-demand balance (in reporting year)</t>
  </si>
  <si>
    <t xml:space="preserve">(Total WAFU - DI) - target headroom </t>
  </si>
  <si>
    <t>QA check 1</t>
  </si>
  <si>
    <t xml:space="preserve">Distribution input </t>
  </si>
  <si>
    <t>23AR + 24AR + 25AR + 26AR + 32AR + 33AR + 40AR</t>
  </si>
  <si>
    <t>QA check 2</t>
  </si>
  <si>
    <t>Water available for use (own sources)</t>
  </si>
  <si>
    <t>7AR - (9AR + 10AR)</t>
  </si>
  <si>
    <t>QA check 3</t>
  </si>
  <si>
    <t>Total WAFU</t>
  </si>
  <si>
    <t>12AR + (2.1AR + 3.1AR + 2.2AR + 3.2AR) - (5.2AR + 6.1AR + 5.3AR + 6.2AR)</t>
  </si>
  <si>
    <t>QA check 4</t>
  </si>
  <si>
    <t xml:space="preserve">Total outage </t>
  </si>
  <si>
    <t>10.1AR + 10.2AR</t>
  </si>
  <si>
    <t>QA check 5</t>
  </si>
  <si>
    <t>Total properties</t>
  </si>
  <si>
    <t>42AR + 43AR + 45AR + 45.7AR + 46AR + 47AR</t>
  </si>
  <si>
    <t>QA check 6</t>
  </si>
  <si>
    <t>Total population</t>
  </si>
  <si>
    <t>49AR + 50AR + 51AR + 52AR</t>
  </si>
  <si>
    <t>QA check 7</t>
  </si>
  <si>
    <t xml:space="preserve">Household metering </t>
  </si>
  <si>
    <t>42AR / (42AR + 43AR + 45.7AR + 47AR)</t>
  </si>
  <si>
    <t>QA check 8</t>
  </si>
  <si>
    <t>Average pcc</t>
  </si>
  <si>
    <t>((25AR + 26AR) * 1,000,000) / ((49AR + 50AR) * 1,000))</t>
  </si>
  <si>
    <t>QA check 9</t>
  </si>
  <si>
    <t>34AR + 35AR + 36AR + 37AR + 38AR + 39AR</t>
  </si>
  <si>
    <t>QA check 10</t>
  </si>
  <si>
    <t>Supply-demand balance</t>
  </si>
  <si>
    <t>(13AR - 11AR) - 16AR</t>
  </si>
  <si>
    <t>Values returns as zero where calculated value equals input value</t>
  </si>
  <si>
    <t>For volumetric metrics, QA value will show as red text where calculated value +/- 0.1 Ml/d from entered values.</t>
  </si>
  <si>
    <t xml:space="preserve">For population and property QA, value will show as red text where calculated value is +/- 0.01 (10) difference from entered values </t>
  </si>
  <si>
    <t xml:space="preserve">Dry year uplifted/adjusted </t>
  </si>
  <si>
    <r>
      <rPr>
        <vertAlign val="subscript"/>
        <sz val="14"/>
        <rFont val="Arial"/>
        <family val="2"/>
      </rPr>
      <t>2.2</t>
    </r>
    <r>
      <rPr>
        <vertAlign val="subscript"/>
        <sz val="10"/>
        <rFont val="Arial"/>
        <family val="2"/>
      </rPr>
      <t>AR</t>
    </r>
  </si>
  <si>
    <r>
      <rPr>
        <vertAlign val="subscript"/>
        <sz val="14"/>
        <rFont val="Arial"/>
        <family val="2"/>
      </rPr>
      <t>3.2</t>
    </r>
    <r>
      <rPr>
        <vertAlign val="subscript"/>
        <sz val="10"/>
        <rFont val="Arial"/>
        <family val="2"/>
      </rPr>
      <t>AR</t>
    </r>
  </si>
  <si>
    <r>
      <rPr>
        <vertAlign val="subscript"/>
        <sz val="14"/>
        <rFont val="Arial"/>
        <family val="2"/>
      </rPr>
      <t>5.3</t>
    </r>
    <r>
      <rPr>
        <vertAlign val="subscript"/>
        <sz val="10"/>
        <rFont val="Arial"/>
        <family val="2"/>
      </rPr>
      <t>AR</t>
    </r>
  </si>
  <si>
    <r>
      <rPr>
        <vertAlign val="subscript"/>
        <sz val="14"/>
        <rFont val="Arial"/>
        <family val="2"/>
      </rPr>
      <t>6.2</t>
    </r>
    <r>
      <rPr>
        <vertAlign val="subscript"/>
        <sz val="10"/>
        <rFont val="Arial"/>
        <family val="2"/>
      </rPr>
      <t>AR</t>
    </r>
  </si>
  <si>
    <r>
      <t>7</t>
    </r>
    <r>
      <rPr>
        <vertAlign val="subscript"/>
        <sz val="10"/>
        <rFont val="Arial"/>
        <family val="2"/>
      </rPr>
      <t>AR</t>
    </r>
  </si>
  <si>
    <t>WAFU own sources + (total water imported) - (total water exported). Total WAFU is based on external transfers reported as maximum contractual volumes as stated in WRMP19 and internal transfers reported as outturn volumes.</t>
  </si>
  <si>
    <t>Supply-demand balance (in reporting year)</t>
  </si>
  <si>
    <t>WRMP19 Scheme delivery</t>
  </si>
  <si>
    <t>Latest forecast</t>
  </si>
  <si>
    <t>WRMP19 schemes</t>
  </si>
  <si>
    <t>2020-21</t>
  </si>
  <si>
    <t>2021-22</t>
  </si>
  <si>
    <t>2022-23</t>
  </si>
  <si>
    <t>2023-24</t>
  </si>
  <si>
    <t>2024-25</t>
  </si>
  <si>
    <t>Scheme outcome description as per final published WRMP19</t>
  </si>
  <si>
    <t>Reference as per final published WRMP19</t>
  </si>
  <si>
    <t>WRZ</t>
  </si>
  <si>
    <t>Benefits to be delivered (Ml/d)</t>
  </si>
  <si>
    <t>Delivery date</t>
  </si>
  <si>
    <t>Category</t>
  </si>
  <si>
    <t>Status</t>
  </si>
  <si>
    <t>Further information</t>
  </si>
  <si>
    <t>Bury Haverhill Intra WRZ transfer (Haverhill PZ)</t>
  </si>
  <si>
    <t>BHV Intra1</t>
  </si>
  <si>
    <t>Internal interconnectors</t>
  </si>
  <si>
    <t>--select--</t>
  </si>
  <si>
    <t>On-track</t>
  </si>
  <si>
    <t>Newmarket WRZ to Bury Haverhill WRZ Transfer (20 Ml/d)</t>
  </si>
  <si>
    <t>BHV5</t>
  </si>
  <si>
    <t>Amended</t>
  </si>
  <si>
    <t>South Humber Bank WRZ to Central Lincolnshire WRZ Transfer (31 Ml/d) - Treatment only</t>
  </si>
  <si>
    <t>CLN13a</t>
  </si>
  <si>
    <t>Supply-side 2020-25</t>
  </si>
  <si>
    <t>Replaced</t>
  </si>
  <si>
    <t>East Lincolnshire WRZ to Central Lincolnshire WRZ treatment for Metaldehyde for existing transfer</t>
  </si>
  <si>
    <t>CLN15</t>
  </si>
  <si>
    <t>South Humber Bank WRZ plus East Lincolnshire WRZ to Central Lincolnshire WRZ - transfer only</t>
  </si>
  <si>
    <t>CLN16</t>
  </si>
  <si>
    <t>Newmarket WRZ to Cheveley WRZ Transfer</t>
  </si>
  <si>
    <t>CVY1</t>
  </si>
  <si>
    <t>Cheveley</t>
  </si>
  <si>
    <t>Bury Haverhill WRZ to East Suffolk WRZ transfer (20Ml/d)</t>
  </si>
  <si>
    <t>ESU8</t>
  </si>
  <si>
    <t>North Fenland WRZ to Ely WRZ Transfer (20Ml/d)</t>
  </si>
  <si>
    <t>ELY9</t>
  </si>
  <si>
    <t>Norwich &amp; the Boards WRZ to Happisburgh WRZ Transfer</t>
  </si>
  <si>
    <t>HPB1</t>
  </si>
  <si>
    <t>Other (explain in further information)</t>
  </si>
  <si>
    <t>Delivered</t>
  </si>
  <si>
    <t>Norwich and the Broads WRZ to Happisburgh Transfer (East Ruston/Witton)</t>
  </si>
  <si>
    <t>HPB2</t>
  </si>
  <si>
    <t>Bury Haverhill WRZ to Ixworth WRZ Transfer via existing infrastructure</t>
  </si>
  <si>
    <t>THT1b</t>
  </si>
  <si>
    <t>Ely WRZ to Newmarket WRZ Transfer (20Ml/d)</t>
  </si>
  <si>
    <t>NWM6</t>
  </si>
  <si>
    <t>South Fenland WRZ to North Fenland WRZ Transfer (20 Ml/d)</t>
  </si>
  <si>
    <t>NFN4</t>
  </si>
  <si>
    <t>North Norfolk Rural Intra WRZ Transfer (Didlington PZ)</t>
  </si>
  <si>
    <t>NNR Intra1</t>
  </si>
  <si>
    <t xml:space="preserve">North Norfolk Rural </t>
  </si>
  <si>
    <t>Norwich &amp; the Boards WRZ to Norfolk Rural North WRZ Transfer (5Ml/d)</t>
  </si>
  <si>
    <t>NNR8</t>
  </si>
  <si>
    <t>Central Lincolnshire WRZ to Nottinghamshire WRZ transfer</t>
  </si>
  <si>
    <t>NTM1</t>
  </si>
  <si>
    <t>Ruthamford South WRZ to Ruthamford Central WRZ Transfer</t>
  </si>
  <si>
    <t>RTC2</t>
  </si>
  <si>
    <t>South Lincolnshire WRZ to Ruthamford North WRZ transfer (67 Ml/d)</t>
  </si>
  <si>
    <t>RTN27</t>
  </si>
  <si>
    <t>Ruthamford South Intra WRZ Transfer 1 (Woburn PZ)</t>
  </si>
  <si>
    <t>RTS Intra1</t>
  </si>
  <si>
    <t xml:space="preserve">Ruthamford South Intra WRZ Transfer 2 (Meppershall PZ) </t>
  </si>
  <si>
    <t>RTS Intra2</t>
  </si>
  <si>
    <t>East Suffolk WRZ to South Essex WRZ transfer (15Ml/d)</t>
  </si>
  <si>
    <t>SEX4</t>
  </si>
  <si>
    <t>Ruthamford North WRZ to South Fenland WRZ Transfer (40 Ml/d)</t>
  </si>
  <si>
    <t>SFN4</t>
  </si>
  <si>
    <t>Pyewipe Water Reuse for non-potable use</t>
  </si>
  <si>
    <t>SHB2</t>
  </si>
  <si>
    <t>Central Lincolnshire WRZ to South Lincolnshire WRZ Transfer (63 Ml/d)</t>
  </si>
  <si>
    <t>SLN6</t>
  </si>
  <si>
    <t>Ixworth WRZ to Thetford WRZ Transfer via existing infrastructure</t>
  </si>
  <si>
    <t>THT1a</t>
  </si>
  <si>
    <t>LEA (leakage)</t>
  </si>
  <si>
    <t>Leakage 2020-25</t>
  </si>
  <si>
    <t>WSM (smart metering)</t>
  </si>
  <si>
    <t>Note smart meter rollout has been modified post determination 1.1m AMI meters</t>
  </si>
  <si>
    <t>WEF (water efficiency)</t>
  </si>
  <si>
    <t>Demand-side 2020-25</t>
  </si>
  <si>
    <t>Note impact reassessed based upon reduced smart meter rollout.  Note also leakage reporting methodology rebase of PCC values.</t>
  </si>
  <si>
    <t>Category (WRMP19)</t>
  </si>
  <si>
    <t>Category (WRMP24)</t>
  </si>
  <si>
    <t>Supply-side 2025-30</t>
  </si>
  <si>
    <t>Demand-side 2025-30</t>
  </si>
  <si>
    <t>Deferred</t>
  </si>
  <si>
    <t>Leakage 2025-30</t>
  </si>
  <si>
    <t>Supply-side post 2024-25</t>
  </si>
  <si>
    <t>Supply-side post 2029-30</t>
  </si>
  <si>
    <t>Section 2.0</t>
  </si>
  <si>
    <t>TBC</t>
  </si>
  <si>
    <t>The delivery date will be updated as part of the re-prioritisation of the Strategic Interconnector Programme</t>
  </si>
  <si>
    <t>Benefit increased to account for River Lark. The delivery date will be updated as part of the re-prioritisation of the Strategic Interconnector Programme</t>
  </si>
  <si>
    <t>Replaced as part of alternative North Lincs Strategy. The delivery date for the alternative schemes will be updated as part of the re-prioritisation of the Strategic Interconnector Programme</t>
  </si>
  <si>
    <t>Benefit increased as part of N Lincs alternative strategy. The delivery date for the alternative schemes will be updated as part of the re-prioritisation of the Strategic Interconnector Programme</t>
  </si>
  <si>
    <t>Benefit reduced as part of system optimisation and change to RTN27. The delivery date will be updated as part of the re-prioritisation of the Strategic Interconnector Programme</t>
  </si>
  <si>
    <t>Interconnector replaced with treatment solution.  The delivery date for the alternative schemes will be updated as part of the re-prioritisation of the Strategic Interconnector Programme</t>
  </si>
  <si>
    <r>
      <t>57.1</t>
    </r>
    <r>
      <rPr>
        <sz val="7"/>
        <color theme="1"/>
        <rFont val="Arial"/>
        <family val="2"/>
      </rPr>
      <t>AR</t>
    </r>
  </si>
  <si>
    <t>Transfers adjusted within maximum capacities to balance supply and demand in relevant WRZs</t>
  </si>
  <si>
    <t>Section 2.3</t>
  </si>
  <si>
    <t>Section 2.2</t>
  </si>
  <si>
    <t>Section 3</t>
  </si>
  <si>
    <t>Section 4.1</t>
  </si>
  <si>
    <t>Benefit increased to provide wider resilience benefits. The delivery date will be updated as part of the re-prioritisation of the Strategic Interconnector Programme</t>
  </si>
  <si>
    <t>Note new reporting methodology rebase of leakage values</t>
  </si>
  <si>
    <t>Note subtracted Void uspl to balance QA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</si>
</sst>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0.000"/>
    <numFmt numFmtId="166" formatCode="0.000000000000"/>
    <numFmt numFmtId="167" formatCode="0.000000"/>
  </numFmts>
  <fonts count="5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11"/>
      <color rgb="FFFFCC99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57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indexed="57"/>
      <name val="Arial"/>
      <family val="2"/>
    </font>
    <font>
      <sz val="7"/>
      <name val="Arial"/>
      <family val="2"/>
    </font>
    <font>
      <vertAlign val="subscript"/>
      <sz val="16"/>
      <name val="Arial"/>
      <family val="2"/>
    </font>
    <font>
      <vertAlign val="subscript"/>
      <sz val="14"/>
      <name val="Arial"/>
      <family val="2"/>
    </font>
    <font>
      <sz val="10"/>
      <color rgb="FFFF0000"/>
      <name val="Arial"/>
      <family val="2"/>
    </font>
    <font>
      <vertAlign val="subscript"/>
      <sz val="10"/>
      <color rgb="FF000000"/>
      <name val="Arial"/>
      <family val="2"/>
    </font>
    <font>
      <b/>
      <sz val="10"/>
      <color indexed="10"/>
      <name val="Arial"/>
      <family val="2"/>
    </font>
    <font>
      <sz val="7"/>
      <color theme="1"/>
      <name val="Arial"/>
      <family val="2"/>
    </font>
    <font>
      <sz val="10"/>
      <color rgb="FF1F497D"/>
      <name val="Arial"/>
      <family val="2"/>
    </font>
    <font>
      <b/>
      <sz val="11"/>
      <color theme="1"/>
      <name val="Arial"/>
      <family val="2"/>
    </font>
    <font>
      <b/>
      <sz val="11"/>
      <color indexed="57"/>
      <name val="Arial"/>
      <family val="2"/>
    </font>
    <font>
      <b/>
      <sz val="10"/>
      <color indexed="57"/>
      <name val="Arial"/>
      <family val="2"/>
    </font>
    <font>
      <vertAlign val="subscript"/>
      <sz val="15"/>
      <name val="Arial"/>
      <family val="2"/>
    </font>
    <font>
      <vertAlign val="subscript"/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Frutiger 55 Roman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7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/>
      <top/>
      <bottom style="thin">
        <color indexed="8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rgb="FF000000"/>
      </right>
      <top/>
      <bottom style="thin">
        <color indexed="8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8"/>
      </right>
      <top style="medium">
        <color rgb="FF00000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8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rgb="FF000000"/>
      </right>
      <top style="thin">
        <color indexed="8"/>
      </top>
      <bottom/>
      <diagonal/>
    </border>
    <border>
      <left style="medium">
        <color rgb="FF000000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rgb="FF000000"/>
      </right>
      <top style="thin">
        <color indexed="8"/>
      </top>
      <bottom/>
      <diagonal/>
    </border>
    <border>
      <left style="medium">
        <color rgb="FF000000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9" fontId="41" fillId="0" borderId="0" applyFont="0" applyFill="0" applyBorder="0" applyAlignment="0" applyProtection="0"/>
    <xf numFmtId="0" fontId="46" fillId="0" borderId="0"/>
  </cellStyleXfs>
  <cellXfs count="597">
    <xf numFmtId="0" fontId="0" fillId="0" borderId="0" xfId="0"/>
    <xf numFmtId="0" fontId="1" fillId="0" borderId="0" xfId="1"/>
    <xf numFmtId="0" fontId="5" fillId="11" borderId="15" xfId="2" applyFont="1" applyFill="1" applyBorder="1" applyAlignment="1">
      <alignment vertical="top" wrapText="1"/>
    </xf>
    <xf numFmtId="0" fontId="1" fillId="0" borderId="0" xfId="1" quotePrefix="1"/>
    <xf numFmtId="0" fontId="5" fillId="11" borderId="20" xfId="2" applyFont="1" applyFill="1" applyBorder="1" applyAlignment="1">
      <alignment vertical="top" wrapText="1"/>
    </xf>
    <xf numFmtId="0" fontId="3" fillId="14" borderId="0" xfId="0" applyFont="1" applyFill="1"/>
    <xf numFmtId="0" fontId="2" fillId="15" borderId="6" xfId="0" applyFont="1" applyFill="1" applyBorder="1"/>
    <xf numFmtId="0" fontId="2" fillId="15" borderId="7" xfId="0" applyFont="1" applyFill="1" applyBorder="1"/>
    <xf numFmtId="0" fontId="2" fillId="15" borderId="9" xfId="0" applyFont="1" applyFill="1" applyBorder="1"/>
    <xf numFmtId="0" fontId="7" fillId="15" borderId="0" xfId="0" applyFont="1" applyFill="1"/>
    <xf numFmtId="0" fontId="2" fillId="15" borderId="0" xfId="0" applyFont="1" applyFill="1"/>
    <xf numFmtId="0" fontId="2" fillId="15" borderId="8" xfId="0" applyFont="1" applyFill="1" applyBorder="1"/>
    <xf numFmtId="0" fontId="2" fillId="15" borderId="11" xfId="0" applyFont="1" applyFill="1" applyBorder="1"/>
    <xf numFmtId="0" fontId="2" fillId="15" borderId="13" xfId="0" applyFont="1" applyFill="1" applyBorder="1"/>
    <xf numFmtId="0" fontId="2" fillId="15" borderId="10" xfId="0" applyFont="1" applyFill="1" applyBorder="1"/>
    <xf numFmtId="0" fontId="10" fillId="15" borderId="0" xfId="0" applyFont="1" applyFill="1"/>
    <xf numFmtId="0" fontId="10" fillId="15" borderId="8" xfId="0" applyFont="1" applyFill="1" applyBorder="1"/>
    <xf numFmtId="0" fontId="7" fillId="15" borderId="9" xfId="0" applyFont="1" applyFill="1" applyBorder="1" applyAlignment="1">
      <alignment wrapText="1"/>
    </xf>
    <xf numFmtId="0" fontId="11" fillId="15" borderId="0" xfId="0" applyFont="1" applyFill="1"/>
    <xf numFmtId="0" fontId="9" fillId="15" borderId="10" xfId="0" applyFont="1" applyFill="1" applyBorder="1"/>
    <xf numFmtId="0" fontId="13" fillId="15" borderId="61" xfId="0" applyFont="1" applyFill="1" applyBorder="1"/>
    <xf numFmtId="0" fontId="13" fillId="15" borderId="77" xfId="0" applyFont="1" applyFill="1" applyBorder="1"/>
    <xf numFmtId="0" fontId="13" fillId="15" borderId="79" xfId="0" applyFont="1" applyFill="1" applyBorder="1"/>
    <xf numFmtId="0" fontId="0" fillId="17" borderId="26" xfId="0" applyFill="1" applyBorder="1"/>
    <xf numFmtId="0" fontId="0" fillId="17" borderId="27" xfId="0" applyFill="1" applyBorder="1"/>
    <xf numFmtId="0" fontId="0" fillId="17" borderId="28" xfId="0" applyFill="1" applyBorder="1"/>
    <xf numFmtId="0" fontId="0" fillId="17" borderId="35" xfId="0" applyFill="1" applyBorder="1"/>
    <xf numFmtId="0" fontId="0" fillId="17" borderId="0" xfId="0" applyFill="1"/>
    <xf numFmtId="0" fontId="0" fillId="17" borderId="34" xfId="0" applyFill="1" applyBorder="1"/>
    <xf numFmtId="0" fontId="14" fillId="17" borderId="0" xfId="3" applyFont="1" applyFill="1" applyBorder="1" applyAlignment="1"/>
    <xf numFmtId="0" fontId="0" fillId="17" borderId="61" xfId="0" applyFill="1" applyBorder="1"/>
    <xf numFmtId="0" fontId="0" fillId="17" borderId="75" xfId="0" applyFill="1" applyBorder="1"/>
    <xf numFmtId="0" fontId="0" fillId="17" borderId="76" xfId="0" applyFill="1" applyBorder="1"/>
    <xf numFmtId="0" fontId="2" fillId="8" borderId="5" xfId="0" applyFont="1" applyFill="1" applyBorder="1"/>
    <xf numFmtId="0" fontId="7" fillId="8" borderId="6" xfId="0" applyFont="1" applyFill="1" applyBorder="1"/>
    <xf numFmtId="0" fontId="2" fillId="8" borderId="6" xfId="0" applyFont="1" applyFill="1" applyBorder="1"/>
    <xf numFmtId="0" fontId="10" fillId="8" borderId="9" xfId="0" applyFont="1" applyFill="1" applyBorder="1"/>
    <xf numFmtId="0" fontId="8" fillId="8" borderId="0" xfId="0" applyFont="1" applyFill="1"/>
    <xf numFmtId="0" fontId="0" fillId="8" borderId="0" xfId="0" applyFill="1"/>
    <xf numFmtId="0" fontId="10" fillId="8" borderId="0" xfId="0" applyFont="1" applyFill="1"/>
    <xf numFmtId="0" fontId="2" fillId="8" borderId="9" xfId="0" applyFont="1" applyFill="1" applyBorder="1"/>
    <xf numFmtId="0" fontId="7" fillId="8" borderId="0" xfId="0" applyFont="1" applyFill="1"/>
    <xf numFmtId="0" fontId="2" fillId="8" borderId="0" xfId="0" applyFont="1" applyFill="1"/>
    <xf numFmtId="0" fontId="9" fillId="15" borderId="0" xfId="0" applyFont="1" applyFill="1"/>
    <xf numFmtId="0" fontId="0" fillId="8" borderId="26" xfId="0" applyFill="1" applyBorder="1"/>
    <xf numFmtId="0" fontId="0" fillId="8" borderId="35" xfId="0" applyFill="1" applyBorder="1"/>
    <xf numFmtId="0" fontId="15" fillId="8" borderId="0" xfId="0" applyFont="1" applyFill="1"/>
    <xf numFmtId="0" fontId="0" fillId="8" borderId="61" xfId="0" applyFill="1" applyBorder="1"/>
    <xf numFmtId="0" fontId="9" fillId="9" borderId="79" xfId="0" applyFont="1" applyFill="1" applyBorder="1"/>
    <xf numFmtId="0" fontId="9" fillId="9" borderId="10" xfId="0" applyFont="1" applyFill="1" applyBorder="1"/>
    <xf numFmtId="0" fontId="9" fillId="9" borderId="80" xfId="0" applyFont="1" applyFill="1" applyBorder="1"/>
    <xf numFmtId="0" fontId="7" fillId="16" borderId="0" xfId="0" applyFont="1" applyFill="1"/>
    <xf numFmtId="0" fontId="7" fillId="16" borderId="72" xfId="0" applyFont="1" applyFill="1" applyBorder="1"/>
    <xf numFmtId="0" fontId="2" fillId="17" borderId="0" xfId="0" applyFont="1" applyFill="1"/>
    <xf numFmtId="0" fontId="9" fillId="17" borderId="0" xfId="0" applyFont="1" applyFill="1"/>
    <xf numFmtId="0" fontId="13" fillId="17" borderId="0" xfId="0" applyFont="1" applyFill="1"/>
    <xf numFmtId="0" fontId="13" fillId="17" borderId="75" xfId="0" applyFont="1" applyFill="1" applyBorder="1"/>
    <xf numFmtId="0" fontId="9" fillId="17" borderId="75" xfId="0" applyFont="1" applyFill="1" applyBorder="1"/>
    <xf numFmtId="0" fontId="1" fillId="8" borderId="27" xfId="0" applyFont="1" applyFill="1" applyBorder="1"/>
    <xf numFmtId="0" fontId="1" fillId="8" borderId="28" xfId="0" applyFont="1" applyFill="1" applyBorder="1"/>
    <xf numFmtId="0" fontId="1" fillId="8" borderId="0" xfId="0" applyFont="1" applyFill="1"/>
    <xf numFmtId="0" fontId="1" fillId="8" borderId="34" xfId="0" applyFont="1" applyFill="1" applyBorder="1"/>
    <xf numFmtId="0" fontId="2" fillId="8" borderId="34" xfId="0" applyFont="1" applyFill="1" applyBorder="1"/>
    <xf numFmtId="0" fontId="2" fillId="15" borderId="34" xfId="0" applyFont="1" applyFill="1" applyBorder="1"/>
    <xf numFmtId="0" fontId="1" fillId="8" borderId="75" xfId="0" applyFont="1" applyFill="1" applyBorder="1"/>
    <xf numFmtId="0" fontId="1" fillId="8" borderId="76" xfId="0" applyFont="1" applyFill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8" fillId="0" borderId="0" xfId="0" applyFont="1"/>
    <xf numFmtId="0" fontId="22" fillId="0" borderId="0" xfId="0" applyFont="1"/>
    <xf numFmtId="0" fontId="17" fillId="0" borderId="0" xfId="0" applyFont="1"/>
    <xf numFmtId="0" fontId="23" fillId="0" borderId="0" xfId="0" applyFont="1" applyAlignment="1">
      <alignment wrapText="1"/>
    </xf>
    <xf numFmtId="0" fontId="22" fillId="14" borderId="0" xfId="0" applyFont="1" applyFill="1"/>
    <xf numFmtId="0" fontId="19" fillId="0" borderId="0" xfId="0" applyFont="1" applyAlignment="1">
      <alignment wrapText="1"/>
    </xf>
    <xf numFmtId="0" fontId="17" fillId="5" borderId="82" xfId="0" applyFont="1" applyFill="1" applyBorder="1" applyAlignment="1">
      <alignment horizontal="center" vertical="center" wrapText="1"/>
    </xf>
    <xf numFmtId="0" fontId="17" fillId="5" borderId="83" xfId="0" applyFont="1" applyFill="1" applyBorder="1" applyAlignment="1">
      <alignment horizontal="center" vertical="center" wrapText="1"/>
    </xf>
    <xf numFmtId="0" fontId="22" fillId="5" borderId="89" xfId="0" applyFont="1" applyFill="1" applyBorder="1" applyAlignment="1">
      <alignment horizontal="center" vertical="center" wrapText="1"/>
    </xf>
    <xf numFmtId="0" fontId="22" fillId="5" borderId="37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6" borderId="67" xfId="0" applyFont="1" applyFill="1" applyBorder="1" applyAlignment="1">
      <alignment horizontal="left" vertical="center" wrapText="1"/>
    </xf>
    <xf numFmtId="0" fontId="17" fillId="4" borderId="29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left" vertical="center" wrapText="1"/>
    </xf>
    <xf numFmtId="0" fontId="23" fillId="0" borderId="57" xfId="0" applyFont="1" applyBorder="1" applyAlignment="1">
      <alignment horizontal="center" vertical="center"/>
    </xf>
    <xf numFmtId="0" fontId="23" fillId="0" borderId="51" xfId="0" applyFont="1" applyBorder="1" applyAlignment="1">
      <alignment horizontal="left" vertical="center" wrapText="1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30" xfId="0" applyFont="1" applyBorder="1" applyAlignment="1">
      <alignment wrapText="1"/>
    </xf>
    <xf numFmtId="0" fontId="25" fillId="0" borderId="0" xfId="0" applyFont="1" applyAlignment="1">
      <alignment wrapText="1"/>
    </xf>
    <xf numFmtId="0" fontId="23" fillId="14" borderId="53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14" borderId="59" xfId="0" applyFont="1" applyFill="1" applyBorder="1" applyAlignment="1">
      <alignment horizontal="center" vertical="center"/>
    </xf>
    <xf numFmtId="0" fontId="23" fillId="0" borderId="51" xfId="0" applyFont="1" applyBorder="1" applyAlignment="1">
      <alignment vertical="center" wrapText="1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23" fillId="0" borderId="25" xfId="0" applyFont="1" applyBorder="1" applyAlignment="1">
      <alignment vertical="center" wrapText="1"/>
    </xf>
    <xf numFmtId="0" fontId="23" fillId="14" borderId="49" xfId="0" applyFont="1" applyFill="1" applyBorder="1" applyAlignment="1">
      <alignment vertical="center" wrapText="1"/>
    </xf>
    <xf numFmtId="0" fontId="23" fillId="14" borderId="49" xfId="0" applyFont="1" applyFill="1" applyBorder="1" applyAlignment="1">
      <alignment horizontal="center" vertical="center"/>
    </xf>
    <xf numFmtId="0" fontId="23" fillId="0" borderId="88" xfId="0" applyFont="1" applyBorder="1" applyAlignment="1">
      <alignment wrapText="1"/>
    </xf>
    <xf numFmtId="0" fontId="17" fillId="6" borderId="46" xfId="0" applyFont="1" applyFill="1" applyBorder="1" applyAlignment="1">
      <alignment horizontal="left" vertical="center" wrapText="1"/>
    </xf>
    <xf numFmtId="0" fontId="24" fillId="0" borderId="29" xfId="0" applyFont="1" applyBorder="1" applyAlignment="1">
      <alignment horizontal="center" vertical="center"/>
    </xf>
    <xf numFmtId="0" fontId="17" fillId="8" borderId="29" xfId="0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left" vertical="center" wrapText="1"/>
    </xf>
    <xf numFmtId="0" fontId="23" fillId="0" borderId="63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64" xfId="0" applyFont="1" applyBorder="1" applyAlignment="1">
      <alignment horizontal="center" vertical="center"/>
    </xf>
    <xf numFmtId="0" fontId="23" fillId="3" borderId="51" xfId="0" applyFont="1" applyFill="1" applyBorder="1" applyAlignment="1">
      <alignment vertical="center" wrapText="1"/>
    </xf>
    <xf numFmtId="0" fontId="17" fillId="4" borderId="66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/>
    </xf>
    <xf numFmtId="0" fontId="31" fillId="7" borderId="27" xfId="0" applyFont="1" applyFill="1" applyBorder="1" applyAlignment="1">
      <alignment horizontal="left" vertical="center"/>
    </xf>
    <xf numFmtId="0" fontId="23" fillId="3" borderId="25" xfId="0" applyFont="1" applyFill="1" applyBorder="1" applyAlignment="1">
      <alignment vertical="center" wrapText="1"/>
    </xf>
    <xf numFmtId="0" fontId="23" fillId="0" borderId="52" xfId="0" applyFont="1" applyBorder="1" applyAlignment="1">
      <alignment horizontal="center" vertical="center"/>
    </xf>
    <xf numFmtId="0" fontId="23" fillId="3" borderId="63" xfId="0" applyFont="1" applyFill="1" applyBorder="1" applyAlignment="1">
      <alignment horizontal="center" vertical="center"/>
    </xf>
    <xf numFmtId="0" fontId="23" fillId="0" borderId="56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62" xfId="0" applyFont="1" applyBorder="1" applyAlignment="1">
      <alignment vertical="center" wrapText="1"/>
    </xf>
    <xf numFmtId="0" fontId="23" fillId="0" borderId="50" xfId="0" applyFont="1" applyBorder="1" applyAlignment="1">
      <alignment wrapText="1"/>
    </xf>
    <xf numFmtId="0" fontId="17" fillId="7" borderId="67" xfId="0" applyFont="1" applyFill="1" applyBorder="1" applyAlignment="1">
      <alignment horizontal="left" vertical="center" wrapText="1"/>
    </xf>
    <xf numFmtId="0" fontId="23" fillId="0" borderId="3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33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wrapText="1"/>
    </xf>
    <xf numFmtId="0" fontId="17" fillId="7" borderId="67" xfId="0" applyFont="1" applyFill="1" applyBorder="1" applyAlignment="1">
      <alignment vertical="center"/>
    </xf>
    <xf numFmtId="0" fontId="17" fillId="8" borderId="25" xfId="0" applyFont="1" applyFill="1" applyBorder="1" applyAlignment="1">
      <alignment vertical="center"/>
    </xf>
    <xf numFmtId="0" fontId="36" fillId="0" borderId="0" xfId="0" applyFont="1" applyAlignment="1">
      <alignment wrapText="1"/>
    </xf>
    <xf numFmtId="0" fontId="17" fillId="8" borderId="0" xfId="0" applyFont="1" applyFill="1" applyAlignment="1">
      <alignment horizontal="center" vertical="center"/>
    </xf>
    <xf numFmtId="0" fontId="17" fillId="8" borderId="30" xfId="0" applyFont="1" applyFill="1" applyBorder="1" applyAlignment="1">
      <alignment wrapText="1"/>
    </xf>
    <xf numFmtId="0" fontId="17" fillId="7" borderId="45" xfId="0" applyFont="1" applyFill="1" applyBorder="1" applyAlignment="1">
      <alignment horizontal="center" vertical="center"/>
    </xf>
    <xf numFmtId="0" fontId="17" fillId="7" borderId="46" xfId="0" applyFont="1" applyFill="1" applyBorder="1" applyAlignment="1">
      <alignment horizontal="center" vertical="center"/>
    </xf>
    <xf numFmtId="0" fontId="22" fillId="7" borderId="47" xfId="0" applyFont="1" applyFill="1" applyBorder="1" applyAlignment="1">
      <alignment horizontal="center"/>
    </xf>
    <xf numFmtId="0" fontId="17" fillId="7" borderId="69" xfId="0" applyFont="1" applyFill="1" applyBorder="1" applyAlignment="1">
      <alignment wrapText="1"/>
    </xf>
    <xf numFmtId="0" fontId="17" fillId="8" borderId="25" xfId="0" applyFont="1" applyFill="1" applyBorder="1" applyAlignment="1">
      <alignment horizontal="center" vertical="center"/>
    </xf>
    <xf numFmtId="0" fontId="22" fillId="8" borderId="30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 vertical="center"/>
    </xf>
    <xf numFmtId="0" fontId="17" fillId="6" borderId="45" xfId="0" applyFont="1" applyFill="1" applyBorder="1" applyAlignment="1">
      <alignment horizontal="center" vertical="center"/>
    </xf>
    <xf numFmtId="0" fontId="17" fillId="8" borderId="38" xfId="0" applyFont="1" applyFill="1" applyBorder="1" applyAlignment="1">
      <alignment horizontal="center" vertical="center"/>
    </xf>
    <xf numFmtId="0" fontId="17" fillId="7" borderId="68" xfId="0" applyFont="1" applyFill="1" applyBorder="1" applyAlignment="1">
      <alignment horizontal="center" vertical="center"/>
    </xf>
    <xf numFmtId="0" fontId="17" fillId="7" borderId="67" xfId="0" applyFont="1" applyFill="1" applyBorder="1" applyAlignment="1">
      <alignment horizontal="left" vertical="center"/>
    </xf>
    <xf numFmtId="0" fontId="17" fillId="7" borderId="67" xfId="0" applyFont="1" applyFill="1" applyBorder="1" applyAlignment="1">
      <alignment horizontal="center" vertical="center"/>
    </xf>
    <xf numFmtId="0" fontId="17" fillId="7" borderId="47" xfId="0" applyFont="1" applyFill="1" applyBorder="1" applyAlignment="1">
      <alignment wrapText="1"/>
    </xf>
    <xf numFmtId="0" fontId="23" fillId="18" borderId="57" xfId="0" applyFont="1" applyFill="1" applyBorder="1" applyAlignment="1">
      <alignment horizontal="center" vertical="center"/>
    </xf>
    <xf numFmtId="0" fontId="23" fillId="18" borderId="44" xfId="0" applyFont="1" applyFill="1" applyBorder="1" applyAlignment="1">
      <alignment horizontal="left" vertical="center" wrapText="1"/>
    </xf>
    <xf numFmtId="0" fontId="23" fillId="18" borderId="51" xfId="0" applyFont="1" applyFill="1" applyBorder="1" applyAlignment="1">
      <alignment horizontal="left" vertical="center" wrapText="1"/>
    </xf>
    <xf numFmtId="0" fontId="23" fillId="18" borderId="53" xfId="0" applyFont="1" applyFill="1" applyBorder="1" applyAlignment="1">
      <alignment horizontal="center" vertical="center"/>
    </xf>
    <xf numFmtId="0" fontId="23" fillId="18" borderId="54" xfId="0" applyFont="1" applyFill="1" applyBorder="1" applyAlignment="1">
      <alignment horizontal="center" vertical="center"/>
    </xf>
    <xf numFmtId="0" fontId="23" fillId="18" borderId="58" xfId="0" applyFont="1" applyFill="1" applyBorder="1" applyAlignment="1">
      <alignment horizontal="center" vertical="center"/>
    </xf>
    <xf numFmtId="0" fontId="23" fillId="18" borderId="25" xfId="0" applyFont="1" applyFill="1" applyBorder="1" applyAlignment="1">
      <alignment horizontal="center" vertical="center"/>
    </xf>
    <xf numFmtId="0" fontId="23" fillId="18" borderId="29" xfId="0" applyFont="1" applyFill="1" applyBorder="1" applyAlignment="1">
      <alignment horizontal="center" vertical="center"/>
    </xf>
    <xf numFmtId="0" fontId="23" fillId="18" borderId="30" xfId="0" applyFont="1" applyFill="1" applyBorder="1" applyAlignment="1">
      <alignment wrapText="1"/>
    </xf>
    <xf numFmtId="0" fontId="23" fillId="18" borderId="59" xfId="0" applyFont="1" applyFill="1" applyBorder="1" applyAlignment="1">
      <alignment horizontal="center" vertical="center"/>
    </xf>
    <xf numFmtId="0" fontId="23" fillId="18" borderId="51" xfId="0" applyFont="1" applyFill="1" applyBorder="1" applyAlignment="1">
      <alignment vertical="center" wrapText="1"/>
    </xf>
    <xf numFmtId="0" fontId="16" fillId="18" borderId="48" xfId="0" applyFont="1" applyFill="1" applyBorder="1" applyAlignment="1">
      <alignment horizontal="center" vertical="center"/>
    </xf>
    <xf numFmtId="0" fontId="23" fillId="18" borderId="49" xfId="0" applyFont="1" applyFill="1" applyBorder="1" applyAlignment="1">
      <alignment vertical="center" wrapText="1"/>
    </xf>
    <xf numFmtId="0" fontId="23" fillId="18" borderId="49" xfId="0" applyFont="1" applyFill="1" applyBorder="1" applyAlignment="1">
      <alignment horizontal="center" vertical="center"/>
    </xf>
    <xf numFmtId="0" fontId="24" fillId="18" borderId="29" xfId="0" applyFont="1" applyFill="1" applyBorder="1" applyAlignment="1">
      <alignment horizontal="center" vertical="center"/>
    </xf>
    <xf numFmtId="0" fontId="23" fillId="18" borderId="25" xfId="0" applyFont="1" applyFill="1" applyBorder="1" applyAlignment="1">
      <alignment horizontal="left" vertical="center" wrapText="1"/>
    </xf>
    <xf numFmtId="0" fontId="23" fillId="18" borderId="25" xfId="0" applyFont="1" applyFill="1" applyBorder="1" applyAlignment="1">
      <alignment vertical="center" wrapText="1"/>
    </xf>
    <xf numFmtId="0" fontId="23" fillId="18" borderId="52" xfId="0" applyFont="1" applyFill="1" applyBorder="1" applyAlignment="1">
      <alignment horizontal="center" vertical="center"/>
    </xf>
    <xf numFmtId="0" fontId="23" fillId="18" borderId="63" xfId="0" applyFont="1" applyFill="1" applyBorder="1" applyAlignment="1">
      <alignment horizontal="center" vertical="center"/>
    </xf>
    <xf numFmtId="0" fontId="23" fillId="18" borderId="56" xfId="0" applyFont="1" applyFill="1" applyBorder="1" applyAlignment="1">
      <alignment vertical="center" wrapText="1"/>
    </xf>
    <xf numFmtId="0" fontId="23" fillId="18" borderId="0" xfId="0" applyFont="1" applyFill="1" applyAlignment="1">
      <alignment vertical="center" wrapText="1"/>
    </xf>
    <xf numFmtId="0" fontId="23" fillId="18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7" borderId="46" xfId="0" applyFont="1" applyFill="1" applyBorder="1" applyAlignment="1">
      <alignment horizontal="left" vertical="center" wrapText="1"/>
    </xf>
    <xf numFmtId="0" fontId="17" fillId="7" borderId="46" xfId="0" applyFont="1" applyFill="1" applyBorder="1" applyAlignment="1">
      <alignment horizontal="left" vertical="center"/>
    </xf>
    <xf numFmtId="0" fontId="17" fillId="7" borderId="47" xfId="0" applyFont="1" applyFill="1" applyBorder="1" applyAlignment="1">
      <alignment horizontal="center"/>
    </xf>
    <xf numFmtId="0" fontId="23" fillId="18" borderId="4" xfId="0" applyFont="1" applyFill="1" applyBorder="1" applyAlignment="1">
      <alignment vertical="center" wrapText="1"/>
    </xf>
    <xf numFmtId="0" fontId="22" fillId="8" borderId="34" xfId="0" applyFont="1" applyFill="1" applyBorder="1" applyAlignment="1">
      <alignment horizontal="center" vertical="center"/>
    </xf>
    <xf numFmtId="0" fontId="22" fillId="7" borderId="47" xfId="0" applyFont="1" applyFill="1" applyBorder="1" applyAlignment="1">
      <alignment horizontal="center" vertical="center"/>
    </xf>
    <xf numFmtId="0" fontId="22" fillId="8" borderId="30" xfId="0" applyFont="1" applyFill="1" applyBorder="1" applyAlignment="1">
      <alignment horizontal="center" vertical="center"/>
    </xf>
    <xf numFmtId="0" fontId="17" fillId="7" borderId="69" xfId="0" applyFont="1" applyFill="1" applyBorder="1" applyAlignment="1">
      <alignment horizontal="center" vertical="center"/>
    </xf>
    <xf numFmtId="0" fontId="17" fillId="7" borderId="91" xfId="0" applyFont="1" applyFill="1" applyBorder="1" applyAlignment="1">
      <alignment horizontal="center" vertical="center"/>
    </xf>
    <xf numFmtId="0" fontId="22" fillId="7" borderId="92" xfId="0" applyFont="1" applyFill="1" applyBorder="1" applyAlignment="1">
      <alignment horizontal="center" vertical="center"/>
    </xf>
    <xf numFmtId="0" fontId="22" fillId="8" borderId="93" xfId="0" applyFont="1" applyFill="1" applyBorder="1" applyAlignment="1">
      <alignment horizontal="center" vertical="center"/>
    </xf>
    <xf numFmtId="0" fontId="17" fillId="8" borderId="94" xfId="0" applyFont="1" applyFill="1" applyBorder="1" applyAlignment="1">
      <alignment horizontal="center" vertical="center"/>
    </xf>
    <xf numFmtId="0" fontId="17" fillId="4" borderId="94" xfId="0" applyFont="1" applyFill="1" applyBorder="1" applyAlignment="1">
      <alignment horizontal="left" vertical="center" wrapText="1"/>
    </xf>
    <xf numFmtId="0" fontId="23" fillId="0" borderId="53" xfId="0" applyFont="1" applyBorder="1" applyAlignment="1">
      <alignment horizontal="left" vertical="center" wrapText="1"/>
    </xf>
    <xf numFmtId="0" fontId="17" fillId="4" borderId="48" xfId="0" applyFont="1" applyFill="1" applyBorder="1" applyAlignment="1">
      <alignment horizontal="center" vertical="center"/>
    </xf>
    <xf numFmtId="0" fontId="23" fillId="14" borderId="29" xfId="0" applyFont="1" applyFill="1" applyBorder="1" applyAlignment="1">
      <alignment horizontal="center" vertical="center"/>
    </xf>
    <xf numFmtId="0" fontId="16" fillId="14" borderId="31" xfId="0" applyFont="1" applyFill="1" applyBorder="1" applyAlignment="1">
      <alignment horizontal="center" vertical="center"/>
    </xf>
    <xf numFmtId="0" fontId="23" fillId="14" borderId="32" xfId="0" applyFont="1" applyFill="1" applyBorder="1" applyAlignment="1">
      <alignment vertical="center" wrapText="1"/>
    </xf>
    <xf numFmtId="0" fontId="23" fillId="14" borderId="32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left"/>
    </xf>
    <xf numFmtId="0" fontId="3" fillId="10" borderId="27" xfId="0" applyFont="1" applyFill="1" applyBorder="1" applyAlignment="1">
      <alignment horizontal="left" wrapText="1"/>
    </xf>
    <xf numFmtId="0" fontId="3" fillId="10" borderId="27" xfId="0" applyFont="1" applyFill="1" applyBorder="1"/>
    <xf numFmtId="2" fontId="3" fillId="10" borderId="42" xfId="0" applyNumberFormat="1" applyFont="1" applyFill="1" applyBorder="1" applyAlignment="1">
      <alignment horizontal="center"/>
    </xf>
    <xf numFmtId="0" fontId="3" fillId="10" borderId="35" xfId="0" applyFont="1" applyFill="1" applyBorder="1" applyAlignment="1">
      <alignment horizontal="left"/>
    </xf>
    <xf numFmtId="0" fontId="3" fillId="10" borderId="0" xfId="0" applyFont="1" applyFill="1" applyAlignment="1">
      <alignment horizontal="left" wrapText="1"/>
    </xf>
    <xf numFmtId="0" fontId="3" fillId="10" borderId="0" xfId="0" applyFont="1" applyFill="1"/>
    <xf numFmtId="2" fontId="3" fillId="10" borderId="43" xfId="0" applyNumberFormat="1" applyFont="1" applyFill="1" applyBorder="1" applyAlignment="1">
      <alignment horizontal="center"/>
    </xf>
    <xf numFmtId="0" fontId="3" fillId="10" borderId="61" xfId="0" applyFont="1" applyFill="1" applyBorder="1" applyAlignment="1">
      <alignment horizontal="left"/>
    </xf>
    <xf numFmtId="0" fontId="3" fillId="10" borderId="75" xfId="0" applyFont="1" applyFill="1" applyBorder="1" applyAlignment="1">
      <alignment horizontal="left"/>
    </xf>
    <xf numFmtId="0" fontId="3" fillId="10" borderId="75" xfId="0" applyFont="1" applyFill="1" applyBorder="1"/>
    <xf numFmtId="2" fontId="3" fillId="10" borderId="7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17" fillId="8" borderId="90" xfId="0" applyFont="1" applyFill="1" applyBorder="1" applyAlignment="1">
      <alignment horizontal="center" vertical="center"/>
    </xf>
    <xf numFmtId="0" fontId="22" fillId="7" borderId="92" xfId="0" applyFont="1" applyFill="1" applyBorder="1" applyAlignment="1">
      <alignment horizontal="center"/>
    </xf>
    <xf numFmtId="0" fontId="17" fillId="8" borderId="95" xfId="0" applyFont="1" applyFill="1" applyBorder="1" applyAlignment="1">
      <alignment horizontal="center" vertical="center"/>
    </xf>
    <xf numFmtId="0" fontId="22" fillId="8" borderId="93" xfId="0" applyFont="1" applyFill="1" applyBorder="1" applyAlignment="1">
      <alignment horizontal="center"/>
    </xf>
    <xf numFmtId="0" fontId="39" fillId="9" borderId="96" xfId="1" applyFont="1" applyFill="1" applyBorder="1" applyAlignment="1">
      <alignment horizontal="left" vertical="top"/>
    </xf>
    <xf numFmtId="0" fontId="39" fillId="9" borderId="96" xfId="0" applyFont="1" applyFill="1" applyBorder="1" applyAlignment="1">
      <alignment horizontal="left" vertical="top"/>
    </xf>
    <xf numFmtId="0" fontId="39" fillId="0" borderId="96" xfId="0" applyFont="1" applyBorder="1" applyAlignment="1">
      <alignment horizontal="left" vertical="top"/>
    </xf>
    <xf numFmtId="0" fontId="39" fillId="0" borderId="96" xfId="1" applyFont="1" applyBorder="1" applyAlignment="1">
      <alignment horizontal="left" vertical="top"/>
    </xf>
    <xf numFmtId="0" fontId="3" fillId="0" borderId="96" xfId="1" applyFont="1" applyBorder="1" applyAlignment="1">
      <alignment horizontal="left" vertical="top"/>
    </xf>
    <xf numFmtId="0" fontId="3" fillId="0" borderId="0" xfId="0" applyFont="1" applyAlignment="1">
      <alignment wrapText="1"/>
    </xf>
    <xf numFmtId="0" fontId="22" fillId="5" borderId="99" xfId="0" applyFont="1" applyFill="1" applyBorder="1" applyAlignment="1">
      <alignment horizontal="center" vertical="center" wrapText="1"/>
    </xf>
    <xf numFmtId="2" fontId="23" fillId="9" borderId="38" xfId="0" applyNumberFormat="1" applyFont="1" applyFill="1" applyBorder="1" applyAlignment="1">
      <alignment horizontal="center" vertical="center"/>
    </xf>
    <xf numFmtId="2" fontId="23" fillId="9" borderId="25" xfId="0" applyNumberFormat="1" applyFont="1" applyFill="1" applyBorder="1" applyAlignment="1">
      <alignment horizontal="center" vertical="center"/>
    </xf>
    <xf numFmtId="2" fontId="23" fillId="0" borderId="38" xfId="0" applyNumberFormat="1" applyFont="1" applyBorder="1" applyAlignment="1">
      <alignment horizontal="center" vertical="center"/>
    </xf>
    <xf numFmtId="2" fontId="23" fillId="0" borderId="25" xfId="0" applyNumberFormat="1" applyFont="1" applyBorder="1" applyAlignment="1">
      <alignment horizontal="center" vertical="center"/>
    </xf>
    <xf numFmtId="2" fontId="23" fillId="9" borderId="97" xfId="0" applyNumberFormat="1" applyFont="1" applyFill="1" applyBorder="1" applyAlignment="1">
      <alignment horizontal="center" vertical="center"/>
    </xf>
    <xf numFmtId="2" fontId="23" fillId="0" borderId="97" xfId="0" applyNumberFormat="1" applyFont="1" applyBorder="1" applyAlignment="1">
      <alignment horizontal="center" vertical="center"/>
    </xf>
    <xf numFmtId="2" fontId="42" fillId="0" borderId="43" xfId="0" applyNumberFormat="1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5" fillId="8" borderId="38" xfId="0" applyFont="1" applyFill="1" applyBorder="1" applyAlignment="1">
      <alignment horizontal="center"/>
    </xf>
    <xf numFmtId="0" fontId="45" fillId="7" borderId="55" xfId="0" applyFont="1" applyFill="1" applyBorder="1"/>
    <xf numFmtId="0" fontId="44" fillId="5" borderId="37" xfId="0" applyFont="1" applyFill="1" applyBorder="1" applyAlignment="1">
      <alignment horizontal="center" vertical="center" wrapText="1"/>
    </xf>
    <xf numFmtId="2" fontId="29" fillId="9" borderId="38" xfId="0" applyNumberFormat="1" applyFont="1" applyFill="1" applyBorder="1" applyAlignment="1">
      <alignment horizontal="center" vertical="center"/>
    </xf>
    <xf numFmtId="2" fontId="23" fillId="18" borderId="38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4" fillId="7" borderId="68" xfId="0" applyFont="1" applyFill="1" applyBorder="1" applyAlignment="1">
      <alignment horizontal="center" vertical="center"/>
    </xf>
    <xf numFmtId="0" fontId="4" fillId="7" borderId="69" xfId="0" applyFont="1" applyFill="1" applyBorder="1"/>
    <xf numFmtId="0" fontId="4" fillId="7" borderId="55" xfId="0" applyFont="1" applyFill="1" applyBorder="1"/>
    <xf numFmtId="0" fontId="4" fillId="7" borderId="46" xfId="0" applyFont="1" applyFill="1" applyBorder="1"/>
    <xf numFmtId="0" fontId="4" fillId="7" borderId="100" xfId="0" applyFont="1" applyFill="1" applyBorder="1"/>
    <xf numFmtId="0" fontId="4" fillId="7" borderId="70" xfId="0" applyFont="1" applyFill="1" applyBorder="1"/>
    <xf numFmtId="0" fontId="4" fillId="7" borderId="47" xfId="0" applyFont="1" applyFill="1" applyBorder="1"/>
    <xf numFmtId="0" fontId="4" fillId="8" borderId="30" xfId="0" applyFont="1" applyFill="1" applyBorder="1" applyAlignment="1">
      <alignment horizontal="center"/>
    </xf>
    <xf numFmtId="0" fontId="4" fillId="8" borderId="38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4" fillId="8" borderId="97" xfId="0" applyFont="1" applyFill="1" applyBorder="1" applyAlignment="1">
      <alignment horizontal="center"/>
    </xf>
    <xf numFmtId="0" fontId="4" fillId="8" borderId="40" xfId="0" applyFont="1" applyFill="1" applyBorder="1" applyAlignment="1">
      <alignment horizontal="center"/>
    </xf>
    <xf numFmtId="0" fontId="7" fillId="8" borderId="30" xfId="0" applyFont="1" applyFill="1" applyBorder="1" applyAlignment="1">
      <alignment wrapText="1"/>
    </xf>
    <xf numFmtId="0" fontId="23" fillId="14" borderId="101" xfId="0" applyFont="1" applyFill="1" applyBorder="1" applyAlignment="1">
      <alignment horizontal="left" vertical="center" wrapText="1"/>
    </xf>
    <xf numFmtId="0" fontId="23" fillId="14" borderId="51" xfId="0" applyFont="1" applyFill="1" applyBorder="1" applyAlignment="1">
      <alignment horizontal="left" vertical="center" wrapText="1"/>
    </xf>
    <xf numFmtId="0" fontId="23" fillId="14" borderId="102" xfId="0" applyFont="1" applyFill="1" applyBorder="1" applyAlignment="1">
      <alignment horizontal="center" vertical="center"/>
    </xf>
    <xf numFmtId="0" fontId="3" fillId="14" borderId="103" xfId="0" applyFont="1" applyFill="1" applyBorder="1" applyAlignment="1">
      <alignment horizontal="center" vertical="center"/>
    </xf>
    <xf numFmtId="0" fontId="23" fillId="14" borderId="101" xfId="0" applyFont="1" applyFill="1" applyBorder="1" applyAlignment="1">
      <alignment vertical="center" wrapText="1"/>
    </xf>
    <xf numFmtId="0" fontId="27" fillId="14" borderId="29" xfId="0" applyFont="1" applyFill="1" applyBorder="1" applyAlignment="1">
      <alignment horizontal="center"/>
    </xf>
    <xf numFmtId="0" fontId="24" fillId="14" borderId="29" xfId="0" applyFont="1" applyFill="1" applyBorder="1" applyAlignment="1">
      <alignment horizontal="center"/>
    </xf>
    <xf numFmtId="0" fontId="23" fillId="0" borderId="101" xfId="0" applyFont="1" applyBorder="1" applyAlignment="1">
      <alignment horizontal="left" vertical="center" wrapText="1"/>
    </xf>
    <xf numFmtId="0" fontId="2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23" fillId="0" borderId="104" xfId="0" applyFont="1" applyBorder="1" applyAlignment="1">
      <alignment vertical="center" wrapText="1"/>
    </xf>
    <xf numFmtId="0" fontId="23" fillId="0" borderId="105" xfId="0" applyFont="1" applyBorder="1" applyAlignment="1">
      <alignment horizontal="center" vertical="center"/>
    </xf>
    <xf numFmtId="0" fontId="23" fillId="0" borderId="106" xfId="0" applyFont="1" applyBorder="1" applyAlignment="1">
      <alignment vertical="center" wrapText="1"/>
    </xf>
    <xf numFmtId="0" fontId="23" fillId="0" borderId="96" xfId="0" applyFont="1" applyBorder="1" applyAlignment="1">
      <alignment vertical="center" wrapText="1"/>
    </xf>
    <xf numFmtId="0" fontId="23" fillId="14" borderId="56" xfId="0" applyFont="1" applyFill="1" applyBorder="1" applyAlignment="1">
      <alignment vertical="center" wrapText="1"/>
    </xf>
    <xf numFmtId="0" fontId="23" fillId="0" borderId="10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6" fillId="14" borderId="48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3" fillId="14" borderId="33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3" fillId="0" borderId="108" xfId="0" applyFont="1" applyBorder="1" applyAlignment="1">
      <alignment horizontal="center" vertical="center"/>
    </xf>
    <xf numFmtId="0" fontId="23" fillId="0" borderId="109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23" fillId="0" borderId="101" xfId="0" applyFont="1" applyBorder="1" applyAlignment="1">
      <alignment vertical="center" wrapText="1"/>
    </xf>
    <xf numFmtId="0" fontId="23" fillId="3" borderId="108" xfId="0" applyFont="1" applyFill="1" applyBorder="1" applyAlignment="1">
      <alignment horizontal="center" vertical="center"/>
    </xf>
    <xf numFmtId="0" fontId="23" fillId="3" borderId="101" xfId="0" applyFont="1" applyFill="1" applyBorder="1" applyAlignment="1">
      <alignment vertical="center" wrapText="1"/>
    </xf>
    <xf numFmtId="0" fontId="23" fillId="3" borderId="104" xfId="0" applyFont="1" applyFill="1" applyBorder="1" applyAlignment="1">
      <alignment vertical="center" wrapText="1"/>
    </xf>
    <xf numFmtId="0" fontId="23" fillId="3" borderId="111" xfId="0" applyFont="1" applyFill="1" applyBorder="1" applyAlignment="1">
      <alignment horizontal="center" vertical="center"/>
    </xf>
    <xf numFmtId="0" fontId="23" fillId="3" borderId="112" xfId="0" applyFont="1" applyFill="1" applyBorder="1" applyAlignment="1">
      <alignment horizontal="center" vertical="center"/>
    </xf>
    <xf numFmtId="0" fontId="17" fillId="4" borderId="113" xfId="0" applyFont="1" applyFill="1" applyBorder="1" applyAlignment="1">
      <alignment horizontal="left" vertical="center" wrapText="1"/>
    </xf>
    <xf numFmtId="0" fontId="17" fillId="8" borderId="114" xfId="0" applyFont="1" applyFill="1" applyBorder="1" applyAlignment="1">
      <alignment horizontal="center" vertical="center"/>
    </xf>
    <xf numFmtId="0" fontId="23" fillId="0" borderId="115" xfId="0" applyFont="1" applyBorder="1" applyAlignment="1">
      <alignment vertical="center" wrapText="1"/>
    </xf>
    <xf numFmtId="0" fontId="23" fillId="0" borderId="116" xfId="0" applyFont="1" applyBorder="1" applyAlignment="1">
      <alignment horizontal="center" vertical="center"/>
    </xf>
    <xf numFmtId="0" fontId="23" fillId="3" borderId="117" xfId="0" applyFont="1" applyFill="1" applyBorder="1" applyAlignment="1">
      <alignment horizontal="center" vertical="center"/>
    </xf>
    <xf numFmtId="0" fontId="23" fillId="3" borderId="105" xfId="0" applyFont="1" applyFill="1" applyBorder="1" applyAlignment="1">
      <alignment vertical="center" wrapText="1"/>
    </xf>
    <xf numFmtId="0" fontId="23" fillId="0" borderId="118" xfId="0" applyFont="1" applyBorder="1" applyAlignment="1">
      <alignment vertical="center" wrapText="1"/>
    </xf>
    <xf numFmtId="0" fontId="23" fillId="0" borderId="119" xfId="0" applyFont="1" applyBorder="1" applyAlignment="1">
      <alignment horizontal="center" vertical="center"/>
    </xf>
    <xf numFmtId="0" fontId="23" fillId="0" borderId="120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2" fontId="3" fillId="9" borderId="98" xfId="0" applyNumberFormat="1" applyFont="1" applyFill="1" applyBorder="1" applyAlignment="1">
      <alignment horizontal="center"/>
    </xf>
    <xf numFmtId="0" fontId="3" fillId="0" borderId="58" xfId="0" applyFont="1" applyBorder="1" applyAlignment="1">
      <alignment horizontal="center" vertical="center"/>
    </xf>
    <xf numFmtId="0" fontId="23" fillId="0" borderId="101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2" xfId="0" applyFont="1" applyBorder="1" applyAlignment="1">
      <alignment vertical="center" wrapText="1"/>
    </xf>
    <xf numFmtId="0" fontId="23" fillId="0" borderId="106" xfId="0" applyFont="1" applyBorder="1" applyAlignment="1">
      <alignment horizontal="center" vertical="center"/>
    </xf>
    <xf numFmtId="0" fontId="17" fillId="4" borderId="122" xfId="0" applyFont="1" applyFill="1" applyBorder="1" applyAlignment="1">
      <alignment horizontal="center" vertical="center"/>
    </xf>
    <xf numFmtId="0" fontId="17" fillId="4" borderId="123" xfId="0" applyFont="1" applyFill="1" applyBorder="1" applyAlignment="1">
      <alignment horizontal="left" vertical="center" wrapText="1"/>
    </xf>
    <xf numFmtId="0" fontId="17" fillId="4" borderId="96" xfId="0" applyFont="1" applyFill="1" applyBorder="1" applyAlignment="1">
      <alignment horizontal="left" vertical="center" wrapText="1"/>
    </xf>
    <xf numFmtId="0" fontId="17" fillId="8" borderId="102" xfId="0" applyFont="1" applyFill="1" applyBorder="1" applyAlignment="1">
      <alignment horizontal="center" vertical="center"/>
    </xf>
    <xf numFmtId="0" fontId="17" fillId="8" borderId="124" xfId="0" applyFont="1" applyFill="1" applyBorder="1" applyAlignment="1">
      <alignment horizontal="center" vertical="center"/>
    </xf>
    <xf numFmtId="0" fontId="22" fillId="8" borderId="103" xfId="0" applyFont="1" applyFill="1" applyBorder="1" applyAlignment="1">
      <alignment horizontal="center" vertical="center"/>
    </xf>
    <xf numFmtId="0" fontId="23" fillId="2" borderId="125" xfId="0" applyFont="1" applyFill="1" applyBorder="1" applyAlignment="1">
      <alignment horizontal="center" vertical="center"/>
    </xf>
    <xf numFmtId="0" fontId="23" fillId="3" borderId="126" xfId="0" applyFont="1" applyFill="1" applyBorder="1" applyAlignment="1">
      <alignment vertical="center" wrapText="1"/>
    </xf>
    <xf numFmtId="0" fontId="17" fillId="4" borderId="126" xfId="0" applyFont="1" applyFill="1" applyBorder="1" applyAlignment="1">
      <alignment horizontal="left" vertical="center" wrapText="1"/>
    </xf>
    <xf numFmtId="0" fontId="23" fillId="3" borderId="127" xfId="0" applyFont="1" applyFill="1" applyBorder="1" applyAlignment="1">
      <alignment horizontal="center" vertical="center"/>
    </xf>
    <xf numFmtId="0" fontId="23" fillId="0" borderId="128" xfId="0" applyFont="1" applyBorder="1" applyAlignment="1">
      <alignment horizontal="left" vertical="center" wrapText="1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" fillId="0" borderId="131" xfId="0" applyFont="1" applyBorder="1" applyAlignment="1">
      <alignment vertical="center" wrapText="1"/>
    </xf>
    <xf numFmtId="0" fontId="23" fillId="0" borderId="132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56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134" xfId="0" applyFont="1" applyBorder="1" applyAlignment="1">
      <alignment vertical="center" wrapText="1"/>
    </xf>
    <xf numFmtId="0" fontId="23" fillId="0" borderId="134" xfId="0" applyFont="1" applyBorder="1" applyAlignment="1">
      <alignment horizontal="center" vertical="center"/>
    </xf>
    <xf numFmtId="0" fontId="23" fillId="0" borderId="1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14" borderId="35" xfId="0" applyFont="1" applyFill="1" applyBorder="1" applyAlignment="1">
      <alignment horizontal="left"/>
    </xf>
    <xf numFmtId="0" fontId="3" fillId="14" borderId="0" xfId="0" applyFont="1" applyFill="1" applyAlignment="1">
      <alignment horizontal="left"/>
    </xf>
    <xf numFmtId="0" fontId="3" fillId="14" borderId="0" xfId="0" applyFont="1" applyFill="1" applyAlignment="1">
      <alignment horizontal="left" wrapText="1"/>
    </xf>
    <xf numFmtId="2" fontId="3" fillId="0" borderId="43" xfId="0" applyNumberFormat="1" applyFont="1" applyBorder="1" applyAlignment="1">
      <alignment horizontal="center"/>
    </xf>
    <xf numFmtId="0" fontId="4" fillId="7" borderId="68" xfId="0" applyFont="1" applyFill="1" applyBorder="1" applyAlignment="1">
      <alignment horizontal="center"/>
    </xf>
    <xf numFmtId="0" fontId="4" fillId="0" borderId="0" xfId="0" applyFont="1"/>
    <xf numFmtId="0" fontId="23" fillId="18" borderId="135" xfId="0" applyFont="1" applyFill="1" applyBorder="1" applyAlignment="1">
      <alignment horizontal="left" vertical="center" wrapText="1"/>
    </xf>
    <xf numFmtId="0" fontId="23" fillId="18" borderId="102" xfId="0" applyFont="1" applyFill="1" applyBorder="1" applyAlignment="1">
      <alignment horizontal="center" vertical="center"/>
    </xf>
    <xf numFmtId="0" fontId="3" fillId="18" borderId="136" xfId="0" applyFont="1" applyFill="1" applyBorder="1" applyAlignment="1">
      <alignment horizontal="center" vertical="center"/>
    </xf>
    <xf numFmtId="0" fontId="23" fillId="18" borderId="137" xfId="0" applyFont="1" applyFill="1" applyBorder="1" applyAlignment="1">
      <alignment vertical="center" wrapText="1"/>
    </xf>
    <xf numFmtId="0" fontId="27" fillId="18" borderId="125" xfId="0" applyFont="1" applyFill="1" applyBorder="1" applyAlignment="1">
      <alignment horizontal="center" vertical="center"/>
    </xf>
    <xf numFmtId="0" fontId="3" fillId="18" borderId="103" xfId="0" applyFont="1" applyFill="1" applyBorder="1" applyAlignment="1">
      <alignment horizontal="center" vertical="center"/>
    </xf>
    <xf numFmtId="0" fontId="24" fillId="18" borderId="125" xfId="0" applyFont="1" applyFill="1" applyBorder="1" applyAlignment="1">
      <alignment horizontal="center" vertical="center"/>
    </xf>
    <xf numFmtId="0" fontId="24" fillId="18" borderId="125" xfId="0" applyFont="1" applyFill="1" applyBorder="1" applyAlignment="1">
      <alignment horizontal="center"/>
    </xf>
    <xf numFmtId="0" fontId="23" fillId="18" borderId="138" xfId="0" applyFont="1" applyFill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23" fillId="0" borderId="139" xfId="0" applyFont="1" applyBorder="1" applyAlignment="1">
      <alignment vertical="center" wrapText="1"/>
    </xf>
    <xf numFmtId="0" fontId="23" fillId="0" borderId="135" xfId="0" applyFont="1" applyBorder="1" applyAlignment="1">
      <alignment horizontal="center" vertical="center"/>
    </xf>
    <xf numFmtId="0" fontId="23" fillId="0" borderId="140" xfId="0" applyFont="1" applyBorder="1" applyAlignment="1">
      <alignment horizontal="center" vertical="center"/>
    </xf>
    <xf numFmtId="0" fontId="3" fillId="18" borderId="50" xfId="0" applyFont="1" applyFill="1" applyBorder="1" applyAlignment="1">
      <alignment horizontal="center" vertical="center"/>
    </xf>
    <xf numFmtId="0" fontId="3" fillId="18" borderId="30" xfId="0" applyFont="1" applyFill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3" fillId="0" borderId="142" xfId="0" applyFont="1" applyBorder="1" applyAlignment="1">
      <alignment vertical="center" wrapText="1"/>
    </xf>
    <xf numFmtId="0" fontId="23" fillId="0" borderId="143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23" fillId="0" borderId="137" xfId="0" applyFont="1" applyBorder="1" applyAlignment="1">
      <alignment vertical="center" wrapText="1"/>
    </xf>
    <xf numFmtId="0" fontId="23" fillId="3" borderId="141" xfId="0" applyFont="1" applyFill="1" applyBorder="1" applyAlignment="1">
      <alignment horizontal="center" vertical="center"/>
    </xf>
    <xf numFmtId="0" fontId="23" fillId="3" borderId="137" xfId="0" applyFont="1" applyFill="1" applyBorder="1" applyAlignment="1">
      <alignment vertical="center" wrapText="1"/>
    </xf>
    <xf numFmtId="0" fontId="23" fillId="3" borderId="142" xfId="0" applyFont="1" applyFill="1" applyBorder="1" applyAlignment="1">
      <alignment vertical="center" wrapText="1"/>
    </xf>
    <xf numFmtId="0" fontId="17" fillId="4" borderId="137" xfId="0" applyFont="1" applyFill="1" applyBorder="1" applyAlignment="1">
      <alignment horizontal="left" vertical="center" wrapText="1"/>
    </xf>
    <xf numFmtId="0" fontId="17" fillId="8" borderId="145" xfId="0" applyFont="1" applyFill="1" applyBorder="1" applyAlignment="1">
      <alignment horizontal="center" vertical="center"/>
    </xf>
    <xf numFmtId="0" fontId="22" fillId="8" borderId="146" xfId="0" applyFont="1" applyFill="1" applyBorder="1" applyAlignment="1">
      <alignment horizontal="center"/>
    </xf>
    <xf numFmtId="0" fontId="23" fillId="18" borderId="141" xfId="0" applyFont="1" applyFill="1" applyBorder="1" applyAlignment="1">
      <alignment horizontal="center" vertical="center"/>
    </xf>
    <xf numFmtId="0" fontId="23" fillId="18" borderId="143" xfId="0" applyFont="1" applyFill="1" applyBorder="1" applyAlignment="1">
      <alignment horizontal="center" vertical="center"/>
    </xf>
    <xf numFmtId="0" fontId="3" fillId="18" borderId="144" xfId="0" applyFont="1" applyFill="1" applyBorder="1" applyAlignment="1">
      <alignment horizontal="center" vertical="center"/>
    </xf>
    <xf numFmtId="0" fontId="23" fillId="18" borderId="142" xfId="0" applyFont="1" applyFill="1" applyBorder="1" applyAlignment="1">
      <alignment vertical="center" wrapText="1"/>
    </xf>
    <xf numFmtId="0" fontId="23" fillId="18" borderId="139" xfId="0" applyFont="1" applyFill="1" applyBorder="1" applyAlignment="1">
      <alignment vertical="center" wrapText="1"/>
    </xf>
    <xf numFmtId="0" fontId="23" fillId="18" borderId="147" xfId="0" applyFont="1" applyFill="1" applyBorder="1" applyAlignment="1">
      <alignment horizontal="center" vertical="center"/>
    </xf>
    <xf numFmtId="0" fontId="23" fillId="3" borderId="125" xfId="0" applyFont="1" applyFill="1" applyBorder="1" applyAlignment="1">
      <alignment horizontal="center" vertical="center"/>
    </xf>
    <xf numFmtId="0" fontId="23" fillId="3" borderId="135" xfId="0" applyFont="1" applyFill="1" applyBorder="1" applyAlignment="1">
      <alignment vertical="center" wrapText="1"/>
    </xf>
    <xf numFmtId="0" fontId="23" fillId="0" borderId="148" xfId="0" applyFont="1" applyBorder="1" applyAlignment="1">
      <alignment vertical="center" wrapText="1"/>
    </xf>
    <xf numFmtId="0" fontId="23" fillId="0" borderId="149" xfId="0" applyFont="1" applyBorder="1" applyAlignment="1">
      <alignment horizontal="center" vertical="center"/>
    </xf>
    <xf numFmtId="0" fontId="2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18" borderId="58" xfId="0" applyFont="1" applyFill="1" applyBorder="1" applyAlignment="1">
      <alignment horizontal="center" vertical="center"/>
    </xf>
    <xf numFmtId="0" fontId="23" fillId="18" borderId="137" xfId="0" applyFont="1" applyFill="1" applyBorder="1" applyAlignment="1">
      <alignment horizontal="center" vertical="center"/>
    </xf>
    <xf numFmtId="0" fontId="3" fillId="18" borderId="111" xfId="0" applyFont="1" applyFill="1" applyBorder="1" applyAlignment="1">
      <alignment horizontal="center"/>
    </xf>
    <xf numFmtId="0" fontId="23" fillId="18" borderId="96" xfId="0" applyFont="1" applyFill="1" applyBorder="1" applyAlignment="1">
      <alignment vertical="center" wrapText="1"/>
    </xf>
    <xf numFmtId="0" fontId="23" fillId="18" borderId="139" xfId="0" applyFont="1" applyFill="1" applyBorder="1" applyAlignment="1">
      <alignment horizontal="center" vertical="center"/>
    </xf>
    <xf numFmtId="0" fontId="23" fillId="18" borderId="111" xfId="0" applyFont="1" applyFill="1" applyBorder="1" applyAlignment="1">
      <alignment horizontal="center" vertical="center"/>
    </xf>
    <xf numFmtId="0" fontId="23" fillId="18" borderId="135" xfId="0" applyFont="1" applyFill="1" applyBorder="1" applyAlignment="1">
      <alignment horizontal="center" vertical="center"/>
    </xf>
    <xf numFmtId="0" fontId="23" fillId="18" borderId="125" xfId="0" applyFont="1" applyFill="1" applyBorder="1" applyAlignment="1">
      <alignment horizontal="center" vertical="center"/>
    </xf>
    <xf numFmtId="0" fontId="23" fillId="18" borderId="102" xfId="0" applyFont="1" applyFill="1" applyBorder="1" applyAlignment="1">
      <alignment vertical="center" wrapText="1"/>
    </xf>
    <xf numFmtId="0" fontId="23" fillId="18" borderId="106" xfId="0" applyFont="1" applyFill="1" applyBorder="1" applyAlignment="1">
      <alignment horizontal="center" vertical="center"/>
    </xf>
    <xf numFmtId="0" fontId="17" fillId="4" borderId="152" xfId="0" applyFont="1" applyFill="1" applyBorder="1" applyAlignment="1">
      <alignment horizontal="center" vertical="center"/>
    </xf>
    <xf numFmtId="0" fontId="17" fillId="4" borderId="153" xfId="0" applyFont="1" applyFill="1" applyBorder="1" applyAlignment="1">
      <alignment horizontal="left" vertical="center" wrapText="1"/>
    </xf>
    <xf numFmtId="0" fontId="17" fillId="8" borderId="154" xfId="0" applyFont="1" applyFill="1" applyBorder="1" applyAlignment="1">
      <alignment horizontal="center" vertical="center"/>
    </xf>
    <xf numFmtId="0" fontId="22" fillId="8" borderId="103" xfId="0" applyFont="1" applyFill="1" applyBorder="1" applyAlignment="1">
      <alignment horizontal="center"/>
    </xf>
    <xf numFmtId="0" fontId="23" fillId="18" borderId="155" xfId="0" applyFont="1" applyFill="1" applyBorder="1" applyAlignment="1">
      <alignment vertical="center" wrapText="1"/>
    </xf>
    <xf numFmtId="0" fontId="17" fillId="4" borderId="155" xfId="0" applyFont="1" applyFill="1" applyBorder="1" applyAlignment="1">
      <alignment horizontal="left" vertical="center" wrapText="1"/>
    </xf>
    <xf numFmtId="0" fontId="17" fillId="8" borderId="156" xfId="0" applyFont="1" applyFill="1" applyBorder="1" applyAlignment="1">
      <alignment horizontal="center" vertical="center"/>
    </xf>
    <xf numFmtId="0" fontId="23" fillId="18" borderId="157" xfId="0" applyFont="1" applyFill="1" applyBorder="1" applyAlignment="1">
      <alignment horizontal="center" vertical="center"/>
    </xf>
    <xf numFmtId="0" fontId="23" fillId="18" borderId="158" xfId="0" applyFont="1" applyFill="1" applyBorder="1" applyAlignment="1">
      <alignment horizontal="left" vertical="center" wrapText="1"/>
    </xf>
    <xf numFmtId="0" fontId="3" fillId="18" borderId="159" xfId="0" applyFont="1" applyFill="1" applyBorder="1" applyAlignment="1">
      <alignment horizontal="center" vertical="center"/>
    </xf>
    <xf numFmtId="0" fontId="23" fillId="18" borderId="96" xfId="0" applyFont="1" applyFill="1" applyBorder="1" applyAlignment="1">
      <alignment horizontal="left" vertical="center" wrapText="1"/>
    </xf>
    <xf numFmtId="0" fontId="3" fillId="18" borderId="159" xfId="0" applyFont="1" applyFill="1" applyBorder="1" applyAlignment="1">
      <alignment horizontal="center"/>
    </xf>
    <xf numFmtId="0" fontId="23" fillId="18" borderId="96" xfId="0" applyFont="1" applyFill="1" applyBorder="1" applyAlignment="1">
      <alignment horizontal="center" vertical="center"/>
    </xf>
    <xf numFmtId="0" fontId="3" fillId="18" borderId="160" xfId="0" applyFont="1" applyFill="1" applyBorder="1" applyAlignment="1">
      <alignment horizontal="center" vertical="center"/>
    </xf>
    <xf numFmtId="0" fontId="3" fillId="18" borderId="161" xfId="0" applyFont="1" applyFill="1" applyBorder="1" applyAlignment="1">
      <alignment wrapText="1"/>
    </xf>
    <xf numFmtId="0" fontId="23" fillId="18" borderId="159" xfId="0" applyFont="1" applyFill="1" applyBorder="1" applyAlignment="1">
      <alignment horizontal="center" vertical="center"/>
    </xf>
    <xf numFmtId="0" fontId="23" fillId="18" borderId="161" xfId="0" applyFont="1" applyFill="1" applyBorder="1" applyAlignment="1">
      <alignment horizontal="center" vertical="center"/>
    </xf>
    <xf numFmtId="0" fontId="3" fillId="0" borderId="56" xfId="0" applyFont="1" applyBorder="1"/>
    <xf numFmtId="0" fontId="3" fillId="0" borderId="56" xfId="0" applyFont="1" applyBorder="1" applyAlignment="1">
      <alignment wrapText="1"/>
    </xf>
    <xf numFmtId="0" fontId="3" fillId="0" borderId="36" xfId="0" applyFont="1" applyBorder="1" applyAlignment="1">
      <alignment horizontal="center"/>
    </xf>
    <xf numFmtId="0" fontId="3" fillId="0" borderId="75" xfId="0" applyFont="1" applyBorder="1"/>
    <xf numFmtId="0" fontId="3" fillId="0" borderId="134" xfId="0" applyFont="1" applyBorder="1" applyAlignment="1">
      <alignment wrapText="1"/>
    </xf>
    <xf numFmtId="0" fontId="23" fillId="0" borderId="134" xfId="0" applyFont="1" applyBorder="1" applyAlignment="1">
      <alignment horizontal="center"/>
    </xf>
    <xf numFmtId="0" fontId="5" fillId="12" borderId="162" xfId="2" applyFont="1" applyFill="1" applyBorder="1" applyAlignment="1">
      <alignment vertical="top" wrapText="1"/>
    </xf>
    <xf numFmtId="0" fontId="5" fillId="12" borderId="158" xfId="2" applyFont="1" applyFill="1" applyBorder="1" applyAlignment="1">
      <alignment vertical="top" wrapText="1"/>
    </xf>
    <xf numFmtId="0" fontId="5" fillId="12" borderId="163" xfId="2" applyFont="1" applyFill="1" applyBorder="1" applyAlignment="1">
      <alignment vertical="top" wrapText="1"/>
    </xf>
    <xf numFmtId="0" fontId="5" fillId="13" borderId="158" xfId="2" applyFont="1" applyFill="1" applyBorder="1" applyAlignment="1">
      <alignment vertical="top" wrapText="1"/>
    </xf>
    <xf numFmtId="0" fontId="5" fillId="13" borderId="163" xfId="2" applyFont="1" applyFill="1" applyBorder="1" applyAlignment="1">
      <alignment vertical="top" wrapText="1"/>
    </xf>
    <xf numFmtId="0" fontId="23" fillId="0" borderId="0" xfId="0" applyFont="1" applyAlignment="1">
      <alignment horizontal="left" wrapText="1"/>
    </xf>
    <xf numFmtId="0" fontId="23" fillId="19" borderId="57" xfId="0" applyFont="1" applyFill="1" applyBorder="1" applyAlignment="1">
      <alignment horizontal="center" vertical="center"/>
    </xf>
    <xf numFmtId="0" fontId="23" fillId="19" borderId="137" xfId="0" applyFont="1" applyFill="1" applyBorder="1" applyAlignment="1">
      <alignment vertical="center" wrapText="1"/>
    </xf>
    <xf numFmtId="0" fontId="23" fillId="19" borderId="51" xfId="0" applyFont="1" applyFill="1" applyBorder="1" applyAlignment="1">
      <alignment horizontal="left" vertical="center" wrapText="1"/>
    </xf>
    <xf numFmtId="0" fontId="23" fillId="19" borderId="53" xfId="0" applyFont="1" applyFill="1" applyBorder="1" applyAlignment="1">
      <alignment horizontal="center" vertical="center"/>
    </xf>
    <xf numFmtId="0" fontId="23" fillId="19" borderId="102" xfId="0" applyFont="1" applyFill="1" applyBorder="1" applyAlignment="1">
      <alignment horizontal="center" vertical="center"/>
    </xf>
    <xf numFmtId="0" fontId="3" fillId="19" borderId="136" xfId="0" applyFont="1" applyFill="1" applyBorder="1" applyAlignment="1">
      <alignment horizontal="center" vertical="center"/>
    </xf>
    <xf numFmtId="2" fontId="23" fillId="19" borderId="38" xfId="0" applyNumberFormat="1" applyFont="1" applyFill="1" applyBorder="1" applyAlignment="1">
      <alignment horizontal="center" vertical="center"/>
    </xf>
    <xf numFmtId="0" fontId="18" fillId="19" borderId="0" xfId="0" applyFont="1" applyFill="1"/>
    <xf numFmtId="0" fontId="23" fillId="19" borderId="59" xfId="0" applyFont="1" applyFill="1" applyBorder="1" applyAlignment="1">
      <alignment horizontal="center" vertical="center"/>
    </xf>
    <xf numFmtId="2" fontId="3" fillId="9" borderId="38" xfId="0" applyNumberFormat="1" applyFont="1" applyFill="1" applyBorder="1" applyAlignment="1">
      <alignment horizontal="center" vertical="center"/>
    </xf>
    <xf numFmtId="2" fontId="47" fillId="9" borderId="38" xfId="0" applyNumberFormat="1" applyFont="1" applyFill="1" applyBorder="1" applyAlignment="1">
      <alignment horizontal="center" vertical="center"/>
    </xf>
    <xf numFmtId="0" fontId="22" fillId="8" borderId="38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2" fontId="3" fillId="9" borderId="40" xfId="0" applyNumberFormat="1" applyFont="1" applyFill="1" applyBorder="1" applyAlignment="1">
      <alignment horizontal="center" vertical="center"/>
    </xf>
    <xf numFmtId="0" fontId="22" fillId="7" borderId="81" xfId="0" applyFont="1" applyFill="1" applyBorder="1" applyAlignment="1">
      <alignment horizontal="center" vertical="center"/>
    </xf>
    <xf numFmtId="0" fontId="22" fillId="7" borderId="67" xfId="0" applyFont="1" applyFill="1" applyBorder="1" applyAlignment="1">
      <alignment horizontal="center" vertical="center"/>
    </xf>
    <xf numFmtId="1" fontId="3" fillId="9" borderId="38" xfId="0" applyNumberFormat="1" applyFont="1" applyFill="1" applyBorder="1" applyAlignment="1">
      <alignment horizontal="center" vertical="center"/>
    </xf>
    <xf numFmtId="0" fontId="3" fillId="9" borderId="86" xfId="0" applyFont="1" applyFill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0" fontId="48" fillId="0" borderId="33" xfId="0" applyFont="1" applyBorder="1" applyAlignment="1">
      <alignment vertical="center" wrapText="1"/>
    </xf>
    <xf numFmtId="0" fontId="49" fillId="7" borderId="47" xfId="0" applyFont="1" applyFill="1" applyBorder="1" applyAlignment="1">
      <alignment vertical="center" wrapText="1"/>
    </xf>
    <xf numFmtId="0" fontId="48" fillId="18" borderId="50" xfId="0" applyFont="1" applyFill="1" applyBorder="1" applyAlignment="1">
      <alignment vertical="center" wrapText="1"/>
    </xf>
    <xf numFmtId="0" fontId="48" fillId="0" borderId="88" xfId="0" applyFont="1" applyBorder="1" applyAlignment="1">
      <alignment vertical="center" wrapText="1"/>
    </xf>
    <xf numFmtId="1" fontId="47" fillId="9" borderId="40" xfId="0" applyNumberFormat="1" applyFont="1" applyFill="1" applyBorder="1" applyAlignment="1">
      <alignment vertical="center"/>
    </xf>
    <xf numFmtId="0" fontId="49" fillId="7" borderId="69" xfId="0" applyFont="1" applyFill="1" applyBorder="1" applyAlignment="1">
      <alignment vertical="center" wrapText="1"/>
    </xf>
    <xf numFmtId="0" fontId="48" fillId="18" borderId="88" xfId="0" applyFont="1" applyFill="1" applyBorder="1" applyAlignment="1">
      <alignment vertical="center" wrapText="1"/>
    </xf>
    <xf numFmtId="0" fontId="48" fillId="18" borderId="30" xfId="0" applyFont="1" applyFill="1" applyBorder="1" applyAlignment="1">
      <alignment vertical="center" wrapText="1"/>
    </xf>
    <xf numFmtId="0" fontId="47" fillId="0" borderId="0" xfId="0" applyFont="1" applyAlignment="1">
      <alignment vertical="center"/>
    </xf>
    <xf numFmtId="0" fontId="49" fillId="8" borderId="30" xfId="0" applyFont="1" applyFill="1" applyBorder="1" applyAlignment="1">
      <alignment vertical="center" wrapText="1"/>
    </xf>
    <xf numFmtId="0" fontId="48" fillId="0" borderId="30" xfId="0" applyFont="1" applyBorder="1" applyAlignment="1">
      <alignment vertical="center" wrapText="1"/>
    </xf>
    <xf numFmtId="0" fontId="50" fillId="8" borderId="38" xfId="0" applyFont="1" applyFill="1" applyBorder="1" applyAlignment="1">
      <alignment horizontal="center" vertical="center"/>
    </xf>
    <xf numFmtId="0" fontId="50" fillId="8" borderId="25" xfId="0" applyFont="1" applyFill="1" applyBorder="1" applyAlignment="1">
      <alignment horizontal="center" vertical="center"/>
    </xf>
    <xf numFmtId="0" fontId="50" fillId="8" borderId="40" xfId="0" applyFont="1" applyFill="1" applyBorder="1" applyAlignment="1">
      <alignment horizontal="center" vertical="center"/>
    </xf>
    <xf numFmtId="2" fontId="47" fillId="18" borderId="38" xfId="0" applyNumberFormat="1" applyFont="1" applyFill="1" applyBorder="1" applyAlignment="1">
      <alignment horizontal="center" vertical="center"/>
    </xf>
    <xf numFmtId="2" fontId="48" fillId="18" borderId="38" xfId="0" applyNumberFormat="1" applyFont="1" applyFill="1" applyBorder="1" applyAlignment="1">
      <alignment horizontal="center" vertical="center"/>
    </xf>
    <xf numFmtId="0" fontId="50" fillId="7" borderId="81" xfId="0" applyFont="1" applyFill="1" applyBorder="1" applyAlignment="1">
      <alignment horizontal="center" vertical="center"/>
    </xf>
    <xf numFmtId="0" fontId="50" fillId="7" borderId="67" xfId="0" applyFont="1" applyFill="1" applyBorder="1" applyAlignment="1">
      <alignment horizontal="center" vertical="center"/>
    </xf>
    <xf numFmtId="0" fontId="50" fillId="7" borderId="85" xfId="0" applyFont="1" applyFill="1" applyBorder="1" applyAlignment="1">
      <alignment horizontal="center" vertical="center"/>
    </xf>
    <xf numFmtId="1" fontId="47" fillId="9" borderId="38" xfId="0" applyNumberFormat="1" applyFont="1" applyFill="1" applyBorder="1" applyAlignment="1">
      <alignment horizontal="center" vertical="center"/>
    </xf>
    <xf numFmtId="1" fontId="47" fillId="9" borderId="40" xfId="0" applyNumberFormat="1" applyFont="1" applyFill="1" applyBorder="1" applyAlignment="1">
      <alignment horizontal="center" vertical="center"/>
    </xf>
    <xf numFmtId="165" fontId="47" fillId="9" borderId="38" xfId="0" applyNumberFormat="1" applyFont="1" applyFill="1" applyBorder="1" applyAlignment="1">
      <alignment horizontal="center" vertical="center"/>
    </xf>
    <xf numFmtId="0" fontId="50" fillId="7" borderId="55" xfId="0" applyFont="1" applyFill="1" applyBorder="1" applyAlignment="1">
      <alignment horizontal="center" vertical="center"/>
    </xf>
    <xf numFmtId="0" fontId="50" fillId="7" borderId="46" xfId="0" applyFont="1" applyFill="1" applyBorder="1" applyAlignment="1">
      <alignment horizontal="center" vertical="center"/>
    </xf>
    <xf numFmtId="0" fontId="50" fillId="7" borderId="70" xfId="0" applyFont="1" applyFill="1" applyBorder="1" applyAlignment="1">
      <alignment horizontal="center" vertical="center"/>
    </xf>
    <xf numFmtId="2" fontId="47" fillId="0" borderId="38" xfId="0" applyNumberFormat="1" applyFont="1" applyBorder="1" applyAlignment="1">
      <alignment horizontal="center" vertical="center"/>
    </xf>
    <xf numFmtId="2" fontId="47" fillId="0" borderId="39" xfId="0" applyNumberFormat="1" applyFont="1" applyBorder="1" applyAlignment="1">
      <alignment horizontal="center" vertical="center"/>
    </xf>
    <xf numFmtId="2" fontId="23" fillId="20" borderId="38" xfId="0" applyNumberFormat="1" applyFont="1" applyFill="1" applyBorder="1" applyAlignment="1">
      <alignment horizontal="center" vertical="center"/>
    </xf>
    <xf numFmtId="2" fontId="40" fillId="0" borderId="96" xfId="0" applyNumberFormat="1" applyFont="1" applyBorder="1" applyAlignment="1">
      <alignment horizontal="center" vertical="top"/>
    </xf>
    <xf numFmtId="0" fontId="5" fillId="13" borderId="162" xfId="2" applyFont="1" applyFill="1" applyBorder="1" applyAlignment="1">
      <alignment horizontal="center" vertical="top" wrapText="1"/>
    </xf>
    <xf numFmtId="0" fontId="5" fillId="13" borderId="158" xfId="2" applyFont="1" applyFill="1" applyBorder="1" applyAlignment="1">
      <alignment horizontal="center" vertical="top" wrapText="1"/>
    </xf>
    <xf numFmtId="0" fontId="39" fillId="0" borderId="96" xfId="1" applyFont="1" applyBorder="1" applyAlignment="1">
      <alignment horizontal="center" vertical="top"/>
    </xf>
    <xf numFmtId="0" fontId="3" fillId="0" borderId="96" xfId="1" applyFont="1" applyBorder="1" applyAlignment="1">
      <alignment horizontal="center" vertical="top"/>
    </xf>
    <xf numFmtId="0" fontId="5" fillId="12" borderId="162" xfId="2" applyFont="1" applyFill="1" applyBorder="1" applyAlignment="1">
      <alignment horizontal="center" vertical="top" wrapText="1"/>
    </xf>
    <xf numFmtId="0" fontId="5" fillId="12" borderId="158" xfId="2" applyFont="1" applyFill="1" applyBorder="1" applyAlignment="1">
      <alignment horizontal="center" vertical="top" wrapText="1"/>
    </xf>
    <xf numFmtId="0" fontId="39" fillId="9" borderId="96" xfId="1" applyFont="1" applyFill="1" applyBorder="1" applyAlignment="1">
      <alignment horizontal="center" vertical="top"/>
    </xf>
    <xf numFmtId="0" fontId="5" fillId="11" borderId="16" xfId="2" applyFont="1" applyFill="1" applyBorder="1" applyAlignment="1">
      <alignment horizontal="center" vertical="top" wrapText="1"/>
    </xf>
    <xf numFmtId="0" fontId="5" fillId="11" borderId="4" xfId="2" applyFont="1" applyFill="1" applyBorder="1" applyAlignment="1">
      <alignment horizontal="center" vertical="top" wrapText="1"/>
    </xf>
    <xf numFmtId="164" fontId="3" fillId="0" borderId="96" xfId="1" applyNumberFormat="1" applyFont="1" applyBorder="1" applyAlignment="1">
      <alignment horizontal="center" vertical="top"/>
    </xf>
    <xf numFmtId="0" fontId="39" fillId="0" borderId="96" xfId="0" applyFont="1" applyBorder="1" applyAlignment="1">
      <alignment horizontal="left" vertical="top" wrapText="1"/>
    </xf>
    <xf numFmtId="0" fontId="39" fillId="0" borderId="96" xfId="1" applyFont="1" applyBorder="1" applyAlignment="1">
      <alignment horizontal="left" vertical="top" wrapText="1"/>
    </xf>
    <xf numFmtId="0" fontId="3" fillId="0" borderId="96" xfId="1" applyFont="1" applyBorder="1" applyAlignment="1">
      <alignment horizontal="left" vertical="top" wrapText="1"/>
    </xf>
    <xf numFmtId="0" fontId="5" fillId="12" borderId="163" xfId="2" applyFont="1" applyFill="1" applyBorder="1" applyAlignment="1">
      <alignment horizontal="left" vertical="top" wrapText="1"/>
    </xf>
    <xf numFmtId="0" fontId="4" fillId="0" borderId="0" xfId="1" applyFont="1" applyAlignment="1">
      <alignment vertical="top"/>
    </xf>
    <xf numFmtId="0" fontId="1" fillId="0" borderId="0" xfId="1" applyAlignment="1">
      <alignment vertical="top"/>
    </xf>
    <xf numFmtId="0" fontId="39" fillId="9" borderId="96" xfId="0" applyFont="1" applyFill="1" applyBorder="1" applyAlignment="1">
      <alignment vertical="top"/>
    </xf>
    <xf numFmtId="0" fontId="39" fillId="0" borderId="96" xfId="0" applyFont="1" applyBorder="1" applyAlignment="1">
      <alignment vertical="top"/>
    </xf>
    <xf numFmtId="0" fontId="1" fillId="0" borderId="0" xfId="1" applyAlignment="1">
      <alignment horizontal="center" vertical="top"/>
    </xf>
    <xf numFmtId="2" fontId="39" fillId="9" borderId="96" xfId="2" applyNumberFormat="1" applyFont="1" applyFill="1" applyBorder="1" applyAlignment="1">
      <alignment horizontal="center" vertical="top"/>
    </xf>
    <xf numFmtId="2" fontId="40" fillId="0" borderId="96" xfId="2" applyNumberFormat="1" applyFont="1" applyBorder="1" applyAlignment="1">
      <alignment vertical="top"/>
    </xf>
    <xf numFmtId="2" fontId="39" fillId="0" borderId="96" xfId="2" applyNumberFormat="1" applyFont="1" applyBorder="1" applyAlignment="1">
      <alignment horizontal="center" vertical="top"/>
    </xf>
    <xf numFmtId="0" fontId="39" fillId="9" borderId="96" xfId="1" applyFont="1" applyFill="1" applyBorder="1" applyAlignment="1">
      <alignment vertical="top"/>
    </xf>
    <xf numFmtId="0" fontId="39" fillId="0" borderId="96" xfId="1" applyFont="1" applyBorder="1" applyAlignment="1">
      <alignment vertical="top"/>
    </xf>
    <xf numFmtId="2" fontId="40" fillId="0" borderId="96" xfId="2" applyNumberFormat="1" applyFont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12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center" vertical="center"/>
    </xf>
    <xf numFmtId="0" fontId="3" fillId="0" borderId="30" xfId="0" applyFont="1" applyBorder="1" applyAlignment="1">
      <alignment wrapText="1"/>
    </xf>
    <xf numFmtId="0" fontId="23" fillId="19" borderId="29" xfId="0" applyFont="1" applyFill="1" applyBorder="1" applyAlignment="1">
      <alignment horizontal="left" vertical="top" wrapText="1"/>
    </xf>
    <xf numFmtId="2" fontId="47" fillId="9" borderId="81" xfId="0" applyNumberFormat="1" applyFont="1" applyFill="1" applyBorder="1" applyAlignment="1">
      <alignment horizontal="center" vertical="center"/>
    </xf>
    <xf numFmtId="1" fontId="47" fillId="9" borderId="16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2" fillId="14" borderId="26" xfId="0" applyFont="1" applyFill="1" applyBorder="1" applyAlignment="1">
      <alignment horizontal="center" vertical="top" wrapText="1"/>
    </xf>
    <xf numFmtId="0" fontId="4" fillId="7" borderId="45" xfId="0" applyFont="1" applyFill="1" applyBorder="1" applyAlignment="1">
      <alignment horizontal="center" vertical="top"/>
    </xf>
    <xf numFmtId="0" fontId="4" fillId="8" borderId="29" xfId="0" applyFont="1" applyFill="1" applyBorder="1" applyAlignment="1">
      <alignment horizontal="center" vertical="top"/>
    </xf>
    <xf numFmtId="0" fontId="23" fillId="9" borderId="29" xfId="0" applyFont="1" applyFill="1" applyBorder="1" applyAlignment="1">
      <alignment horizontal="center" vertical="top"/>
    </xf>
    <xf numFmtId="0" fontId="23" fillId="0" borderId="29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9" borderId="29" xfId="0" applyFont="1" applyFill="1" applyBorder="1" applyAlignment="1">
      <alignment horizontal="center" vertical="top"/>
    </xf>
    <xf numFmtId="0" fontId="22" fillId="8" borderId="29" xfId="0" applyFont="1" applyFill="1" applyBorder="1" applyAlignment="1">
      <alignment horizontal="center" vertical="top"/>
    </xf>
    <xf numFmtId="0" fontId="22" fillId="7" borderId="68" xfId="0" applyFont="1" applyFill="1" applyBorder="1" applyAlignment="1">
      <alignment horizontal="center" vertical="top"/>
    </xf>
    <xf numFmtId="0" fontId="22" fillId="7" borderId="45" xfId="0" applyFont="1" applyFill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3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2" fontId="50" fillId="7" borderId="81" xfId="0" applyNumberFormat="1" applyFont="1" applyFill="1" applyBorder="1" applyAlignment="1">
      <alignment horizontal="center" vertical="center"/>
    </xf>
    <xf numFmtId="2" fontId="50" fillId="7" borderId="67" xfId="0" applyNumberFormat="1" applyFont="1" applyFill="1" applyBorder="1" applyAlignment="1">
      <alignment horizontal="center" vertical="center"/>
    </xf>
    <xf numFmtId="2" fontId="50" fillId="7" borderId="85" xfId="0" applyNumberFormat="1" applyFont="1" applyFill="1" applyBorder="1" applyAlignment="1">
      <alignment horizontal="center" vertical="center"/>
    </xf>
    <xf numFmtId="2" fontId="50" fillId="8" borderId="38" xfId="0" applyNumberFormat="1" applyFont="1" applyFill="1" applyBorder="1" applyAlignment="1">
      <alignment horizontal="center" vertical="center"/>
    </xf>
    <xf numFmtId="2" fontId="50" fillId="8" borderId="25" xfId="0" applyNumberFormat="1" applyFont="1" applyFill="1" applyBorder="1" applyAlignment="1">
      <alignment horizontal="center" vertical="center"/>
    </xf>
    <xf numFmtId="2" fontId="50" fillId="8" borderId="40" xfId="0" applyNumberFormat="1" applyFont="1" applyFill="1" applyBorder="1" applyAlignment="1">
      <alignment horizontal="center" vertical="center"/>
    </xf>
    <xf numFmtId="2" fontId="3" fillId="0" borderId="97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2" fontId="3" fillId="9" borderId="25" xfId="0" applyNumberFormat="1" applyFont="1" applyFill="1" applyBorder="1" applyAlignment="1">
      <alignment horizontal="center" vertical="center"/>
    </xf>
    <xf numFmtId="2" fontId="3" fillId="9" borderId="97" xfId="0" applyNumberFormat="1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9" borderId="98" xfId="0" applyFont="1" applyFill="1" applyBorder="1" applyAlignment="1">
      <alignment horizontal="center" vertical="center"/>
    </xf>
    <xf numFmtId="1" fontId="3" fillId="9" borderId="25" xfId="0" applyNumberFormat="1" applyFont="1" applyFill="1" applyBorder="1" applyAlignment="1">
      <alignment horizontal="center" vertical="center"/>
    </xf>
    <xf numFmtId="2" fontId="3" fillId="9" borderId="86" xfId="0" applyNumberFormat="1" applyFont="1" applyFill="1" applyBorder="1" applyAlignment="1">
      <alignment horizontal="center" vertical="center"/>
    </xf>
    <xf numFmtId="2" fontId="3" fillId="9" borderId="98" xfId="0" applyNumberFormat="1" applyFont="1" applyFill="1" applyBorder="1" applyAlignment="1">
      <alignment horizontal="center" vertical="center"/>
    </xf>
    <xf numFmtId="2" fontId="3" fillId="9" borderId="87" xfId="0" applyNumberFormat="1" applyFont="1" applyFill="1" applyBorder="1" applyAlignment="1">
      <alignment horizontal="center" vertical="center"/>
    </xf>
    <xf numFmtId="2" fontId="22" fillId="8" borderId="38" xfId="0" applyNumberFormat="1" applyFont="1" applyFill="1" applyBorder="1" applyAlignment="1">
      <alignment horizontal="center" vertical="center"/>
    </xf>
    <xf numFmtId="2" fontId="22" fillId="8" borderId="25" xfId="0" applyNumberFormat="1" applyFont="1" applyFill="1" applyBorder="1" applyAlignment="1">
      <alignment horizontal="center" vertical="center"/>
    </xf>
    <xf numFmtId="2" fontId="22" fillId="7" borderId="55" xfId="0" applyNumberFormat="1" applyFont="1" applyFill="1" applyBorder="1" applyAlignment="1">
      <alignment horizontal="center" vertical="center"/>
    </xf>
    <xf numFmtId="2" fontId="22" fillId="7" borderId="46" xfId="0" applyNumberFormat="1" applyFont="1" applyFill="1" applyBorder="1" applyAlignment="1">
      <alignment horizontal="center" vertical="center"/>
    </xf>
    <xf numFmtId="2" fontId="42" fillId="0" borderId="38" xfId="0" applyNumberFormat="1" applyFont="1" applyBorder="1" applyAlignment="1">
      <alignment horizontal="center" vertical="center"/>
    </xf>
    <xf numFmtId="2" fontId="42" fillId="0" borderId="39" xfId="0" applyNumberFormat="1" applyFont="1" applyBorder="1" applyAlignment="1">
      <alignment horizontal="center" vertical="center"/>
    </xf>
    <xf numFmtId="2" fontId="40" fillId="9" borderId="96" xfId="0" applyNumberFormat="1" applyFont="1" applyFill="1" applyBorder="1" applyAlignment="1">
      <alignment horizontal="center" vertical="top"/>
    </xf>
    <xf numFmtId="10" fontId="3" fillId="9" borderId="38" xfId="4" applyNumberFormat="1" applyFont="1" applyFill="1" applyBorder="1" applyAlignment="1">
      <alignment horizontal="center" vertical="center"/>
    </xf>
    <xf numFmtId="10" fontId="3" fillId="18" borderId="38" xfId="4" applyNumberFormat="1" applyFont="1" applyFill="1" applyBorder="1" applyAlignment="1">
      <alignment horizontal="center" vertical="center"/>
    </xf>
    <xf numFmtId="165" fontId="3" fillId="18" borderId="38" xfId="4" applyNumberFormat="1" applyFont="1" applyFill="1" applyBorder="1" applyAlignment="1">
      <alignment horizontal="center" vertical="center"/>
    </xf>
    <xf numFmtId="165" fontId="3" fillId="9" borderId="41" xfId="0" applyNumberFormat="1" applyFont="1" applyFill="1" applyBorder="1" applyAlignment="1">
      <alignment horizontal="center" vertical="center"/>
    </xf>
    <xf numFmtId="165" fontId="3" fillId="9" borderId="49" xfId="0" applyNumberFormat="1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4" fillId="7" borderId="165" xfId="0" applyFont="1" applyFill="1" applyBorder="1"/>
    <xf numFmtId="0" fontId="4" fillId="8" borderId="164" xfId="0" applyFont="1" applyFill="1" applyBorder="1" applyAlignment="1">
      <alignment horizontal="center"/>
    </xf>
    <xf numFmtId="2" fontId="3" fillId="9" borderId="164" xfId="0" applyNumberFormat="1" applyFont="1" applyFill="1" applyBorder="1" applyAlignment="1">
      <alignment horizontal="center" vertical="center"/>
    </xf>
    <xf numFmtId="0" fontId="22" fillId="8" borderId="164" xfId="0" applyFont="1" applyFill="1" applyBorder="1" applyAlignment="1">
      <alignment horizontal="center" vertical="center"/>
    </xf>
    <xf numFmtId="0" fontId="22" fillId="7" borderId="166" xfId="0" applyFont="1" applyFill="1" applyBorder="1" applyAlignment="1">
      <alignment horizontal="center" vertical="center"/>
    </xf>
    <xf numFmtId="0" fontId="3" fillId="9" borderId="164" xfId="0" applyFont="1" applyFill="1" applyBorder="1" applyAlignment="1">
      <alignment horizontal="center" vertical="center"/>
    </xf>
    <xf numFmtId="1" fontId="3" fillId="9" borderId="164" xfId="0" applyNumberFormat="1" applyFont="1" applyFill="1" applyBorder="1" applyAlignment="1">
      <alignment horizontal="center" vertical="center"/>
    </xf>
    <xf numFmtId="2" fontId="3" fillId="9" borderId="167" xfId="0" applyNumberFormat="1" applyFont="1" applyFill="1" applyBorder="1" applyAlignment="1">
      <alignment horizontal="center" vertical="center"/>
    </xf>
    <xf numFmtId="2" fontId="22" fillId="8" borderId="164" xfId="0" applyNumberFormat="1" applyFont="1" applyFill="1" applyBorder="1" applyAlignment="1">
      <alignment horizontal="center" vertical="center"/>
    </xf>
    <xf numFmtId="10" fontId="3" fillId="9" borderId="164" xfId="4" applyNumberFormat="1" applyFont="1" applyFill="1" applyBorder="1" applyAlignment="1">
      <alignment horizontal="center" vertical="center"/>
    </xf>
    <xf numFmtId="165" fontId="3" fillId="9" borderId="168" xfId="0" applyNumberFormat="1" applyFont="1" applyFill="1" applyBorder="1" applyAlignment="1">
      <alignment horizontal="center" vertical="center"/>
    </xf>
    <xf numFmtId="2" fontId="22" fillId="7" borderId="165" xfId="0" applyNumberFormat="1" applyFont="1" applyFill="1" applyBorder="1" applyAlignment="1">
      <alignment horizontal="center" vertical="center"/>
    </xf>
    <xf numFmtId="2" fontId="42" fillId="9" borderId="164" xfId="0" applyNumberFormat="1" applyFont="1" applyFill="1" applyBorder="1" applyAlignment="1">
      <alignment horizontal="center" vertical="center"/>
    </xf>
    <xf numFmtId="2" fontId="42" fillId="0" borderId="169" xfId="0" applyNumberFormat="1" applyFont="1" applyBorder="1" applyAlignment="1">
      <alignment horizontal="center" vertical="center"/>
    </xf>
    <xf numFmtId="164" fontId="3" fillId="9" borderId="164" xfId="0" applyNumberFormat="1" applyFont="1" applyFill="1" applyBorder="1" applyAlignment="1">
      <alignment horizontal="center" vertical="center"/>
    </xf>
    <xf numFmtId="2" fontId="25" fillId="0" borderId="0" xfId="0" applyNumberFormat="1" applyFont="1" applyAlignment="1">
      <alignment wrapText="1"/>
    </xf>
    <xf numFmtId="166" fontId="18" fillId="0" borderId="0" xfId="0" applyNumberFormat="1" applyFont="1"/>
    <xf numFmtId="10" fontId="25" fillId="0" borderId="0" xfId="0" applyNumberFormat="1" applyFont="1" applyAlignment="1">
      <alignment wrapText="1"/>
    </xf>
    <xf numFmtId="167" fontId="23" fillId="18" borderId="38" xfId="0" applyNumberFormat="1" applyFont="1" applyFill="1" applyBorder="1" applyAlignment="1">
      <alignment horizontal="center" vertical="center"/>
    </xf>
    <xf numFmtId="0" fontId="42" fillId="14" borderId="0" xfId="0" applyFont="1" applyFill="1" applyAlignment="1">
      <alignment horizontal="left"/>
    </xf>
    <xf numFmtId="0" fontId="9" fillId="9" borderId="77" xfId="0" applyFont="1" applyFill="1" applyBorder="1"/>
    <xf numFmtId="0" fontId="9" fillId="9" borderId="73" xfId="0" applyFont="1" applyFill="1" applyBorder="1"/>
    <xf numFmtId="0" fontId="9" fillId="9" borderId="74" xfId="0" applyFont="1" applyFill="1" applyBorder="1"/>
    <xf numFmtId="0" fontId="9" fillId="9" borderId="78" xfId="0" applyFont="1" applyFill="1" applyBorder="1"/>
    <xf numFmtId="0" fontId="9" fillId="9" borderId="18" xfId="0" applyFont="1" applyFill="1" applyBorder="1"/>
    <xf numFmtId="0" fontId="9" fillId="9" borderId="21" xfId="0" applyFont="1" applyFill="1" applyBorder="1"/>
    <xf numFmtId="0" fontId="7" fillId="15" borderId="0" xfId="0" applyFont="1" applyFill="1"/>
    <xf numFmtId="0" fontId="7" fillId="16" borderId="0" xfId="0" applyFont="1" applyFill="1"/>
    <xf numFmtId="0" fontId="7" fillId="16" borderId="72" xfId="0" applyFont="1" applyFill="1" applyBorder="1"/>
    <xf numFmtId="0" fontId="2" fillId="8" borderId="34" xfId="0" applyFont="1" applyFill="1" applyBorder="1"/>
    <xf numFmtId="14" fontId="2" fillId="0" borderId="0" xfId="0" applyNumberFormat="1" applyFont="1"/>
    <xf numFmtId="14" fontId="2" fillId="0" borderId="22" xfId="0" applyNumberFormat="1" applyFont="1" applyBorder="1"/>
    <xf numFmtId="14" fontId="12" fillId="9" borderId="78" xfId="0" applyNumberFormat="1" applyFont="1" applyFill="1" applyBorder="1" applyAlignment="1">
      <alignment horizontal="left"/>
    </xf>
    <xf numFmtId="14" fontId="9" fillId="9" borderId="18" xfId="0" applyNumberFormat="1" applyFont="1" applyFill="1" applyBorder="1" applyAlignment="1">
      <alignment horizontal="left"/>
    </xf>
    <xf numFmtId="14" fontId="9" fillId="9" borderId="21" xfId="0" applyNumberFormat="1" applyFont="1" applyFill="1" applyBorder="1" applyAlignment="1">
      <alignment horizontal="left"/>
    </xf>
    <xf numFmtId="0" fontId="2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12" borderId="14" xfId="2" applyFont="1" applyFill="1" applyBorder="1" applyAlignment="1">
      <alignment horizontal="center" vertical="top" wrapText="1"/>
    </xf>
    <xf numFmtId="0" fontId="5" fillId="12" borderId="23" xfId="2" applyFont="1" applyFill="1" applyBorder="1" applyAlignment="1">
      <alignment horizontal="center" vertical="top" wrapText="1"/>
    </xf>
    <xf numFmtId="0" fontId="5" fillId="12" borderId="24" xfId="2" applyFont="1" applyFill="1" applyBorder="1" applyAlignment="1">
      <alignment horizontal="center" vertical="top" wrapText="1"/>
    </xf>
    <xf numFmtId="0" fontId="5" fillId="12" borderId="17" xfId="2" applyFont="1" applyFill="1" applyBorder="1" applyAlignment="1">
      <alignment horizontal="center" vertical="top" wrapText="1"/>
    </xf>
    <xf numFmtId="0" fontId="5" fillId="12" borderId="18" xfId="2" applyFont="1" applyFill="1" applyBorder="1" applyAlignment="1">
      <alignment horizontal="center" vertical="top" wrapText="1"/>
    </xf>
    <xf numFmtId="0" fontId="5" fillId="12" borderId="19" xfId="2" applyFont="1" applyFill="1" applyBorder="1" applyAlignment="1">
      <alignment horizontal="center" vertical="top" wrapText="1"/>
    </xf>
    <xf numFmtId="0" fontId="5" fillId="11" borderId="17" xfId="2" applyFont="1" applyFill="1" applyBorder="1" applyAlignment="1">
      <alignment horizontal="center" vertical="top" wrapText="1"/>
    </xf>
    <xf numFmtId="0" fontId="5" fillId="11" borderId="18" xfId="2" applyFont="1" applyFill="1" applyBorder="1" applyAlignment="1">
      <alignment horizontal="center" vertical="top" wrapText="1"/>
    </xf>
    <xf numFmtId="0" fontId="5" fillId="11" borderId="19" xfId="2" applyFont="1" applyFill="1" applyBorder="1" applyAlignment="1">
      <alignment horizontal="center" vertical="top" wrapText="1"/>
    </xf>
    <xf numFmtId="0" fontId="5" fillId="13" borderId="14" xfId="2" applyFont="1" applyFill="1" applyBorder="1" applyAlignment="1">
      <alignment horizontal="center" vertical="top" wrapText="1"/>
    </xf>
    <xf numFmtId="0" fontId="5" fillId="13" borderId="23" xfId="2" applyFont="1" applyFill="1" applyBorder="1" applyAlignment="1">
      <alignment horizontal="center" vertical="top" wrapText="1"/>
    </xf>
    <xf numFmtId="0" fontId="5" fillId="13" borderId="24" xfId="2" applyFont="1" applyFill="1" applyBorder="1" applyAlignment="1">
      <alignment horizontal="center" vertical="top" wrapText="1"/>
    </xf>
  </cellXfs>
  <cellStyles count="6">
    <cellStyle name="Hyperlink" xfId="3" builtinId="8"/>
    <cellStyle name="Normal" xfId="0" builtinId="0"/>
    <cellStyle name="Normal 2" xfId="1" xr:uid="{3ADC953F-4F6C-4DB4-BC28-6A8EE29FA18F}"/>
    <cellStyle name="Normal 4" xfId="5" xr:uid="{15D3AB06-A4E3-49CE-83DD-9F63C43A84E7}"/>
    <cellStyle name="Normal 44" xfId="2" xr:uid="{7F5F155B-0D8F-4758-8DE1-7999C2A08456}"/>
    <cellStyle name="Percent" xfId="4" builtinId="5"/>
  </cellStyles>
  <dxfs count="11"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Table Style 1" pivot="0" count="2" xr9:uid="{B3D6DCCD-3203-4A40-B08B-746A89EA30DC}">
      <tableStyleElement type="wholeTable" dxfId="10"/>
      <tableStyleElement type="headerRow" dxfId="9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152400</xdr:rowOff>
    </xdr:from>
    <xdr:to>
      <xdr:col>4</xdr:col>
      <xdr:colOff>152400</xdr:colOff>
      <xdr:row>7</xdr:row>
      <xdr:rowOff>6985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9B08DB-2351-3C03-6532-1AA3037C9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42900"/>
          <a:ext cx="3381375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iley, Becky" id="{C90508F5-B59A-4D8C-92ED-685B28A8678B}" userId="S::Becky.Bailey@environment-agency.gov.uk::6dd898b4-a299-4dea-8ee1-d9c424e1cf2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7" dT="2024-02-12T15:21:04.71" personId="{C90508F5-B59A-4D8C-92ED-685B28A8678B}" id="{74C40E62-6878-4DFD-8EEF-16BA3F6E06DE}" done="1">
    <text>Wording suggested to be in line with WRMP24 tables? But also highlights the un/measured household properties rows excludes voids?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ater-company-plan@environment-agency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E7CD-CC68-4888-A612-C6EEBD64934C}">
  <dimension ref="B2:P32"/>
  <sheetViews>
    <sheetView workbookViewId="0">
      <selection activeCell="C37" sqref="C37"/>
    </sheetView>
  </sheetViews>
  <sheetFormatPr defaultRowHeight="14.5"/>
  <cols>
    <col min="1" max="1" width="3.54296875" customWidth="1"/>
    <col min="2" max="2" width="5.453125" customWidth="1"/>
    <col min="3" max="3" width="41.36328125" customWidth="1"/>
    <col min="7" max="8" width="19.6328125" customWidth="1"/>
    <col min="10" max="10" width="31.54296875" customWidth="1"/>
    <col min="15" max="15" width="14" customWidth="1"/>
  </cols>
  <sheetData>
    <row r="2" spans="2:16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2:16">
      <c r="B3" s="26"/>
      <c r="C3" s="27"/>
      <c r="D3" s="27"/>
      <c r="E3" s="27"/>
      <c r="F3" s="53" t="s">
        <v>0</v>
      </c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2:16">
      <c r="B4" s="26"/>
      <c r="C4" s="27"/>
      <c r="D4" s="27"/>
      <c r="E4" s="27"/>
      <c r="F4" s="29" t="s">
        <v>1</v>
      </c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2:16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2:16">
      <c r="B6" s="26"/>
      <c r="C6" s="27"/>
      <c r="D6" s="27"/>
      <c r="E6" s="27"/>
      <c r="F6" s="54" t="s">
        <v>2</v>
      </c>
      <c r="G6" s="54"/>
      <c r="H6" s="54"/>
      <c r="I6" s="27"/>
      <c r="J6" s="27"/>
      <c r="K6" s="27"/>
      <c r="L6" s="27"/>
      <c r="M6" s="27"/>
      <c r="N6" s="27"/>
      <c r="O6" s="27"/>
      <c r="P6" s="28"/>
    </row>
    <row r="7" spans="2:16">
      <c r="B7" s="26"/>
      <c r="C7" s="27"/>
      <c r="D7" s="27"/>
      <c r="E7" s="27"/>
      <c r="F7" s="55" t="s">
        <v>3</v>
      </c>
      <c r="G7" s="54"/>
      <c r="H7" s="54"/>
      <c r="I7" s="27"/>
      <c r="J7" s="27"/>
      <c r="K7" s="27"/>
      <c r="L7" s="27"/>
      <c r="M7" s="27"/>
      <c r="N7" s="27"/>
      <c r="O7" s="27"/>
      <c r="P7" s="28"/>
    </row>
    <row r="8" spans="2:16">
      <c r="B8" s="30"/>
      <c r="C8" s="31"/>
      <c r="D8" s="31"/>
      <c r="E8" s="31"/>
      <c r="F8" s="56"/>
      <c r="G8" s="57"/>
      <c r="H8" s="57"/>
      <c r="I8" s="31"/>
      <c r="J8" s="31"/>
      <c r="K8" s="31"/>
      <c r="L8" s="31"/>
      <c r="M8" s="31"/>
      <c r="N8" s="31"/>
      <c r="O8" s="31"/>
      <c r="P8" s="32"/>
    </row>
    <row r="11" spans="2:16">
      <c r="B11" s="33" t="s">
        <v>4</v>
      </c>
      <c r="C11" s="34" t="s">
        <v>4</v>
      </c>
      <c r="D11" s="35" t="s">
        <v>4</v>
      </c>
      <c r="E11" s="35" t="s">
        <v>4</v>
      </c>
      <c r="F11" s="35" t="s">
        <v>4</v>
      </c>
      <c r="G11" s="35" t="s">
        <v>4</v>
      </c>
      <c r="H11" s="35"/>
      <c r="I11" s="35" t="s">
        <v>4</v>
      </c>
      <c r="J11" s="35" t="s">
        <v>4</v>
      </c>
      <c r="K11" s="35" t="s">
        <v>4</v>
      </c>
      <c r="L11" s="35" t="s">
        <v>4</v>
      </c>
      <c r="M11" s="6" t="s">
        <v>4</v>
      </c>
      <c r="N11" s="6" t="s">
        <v>4</v>
      </c>
      <c r="O11" s="6" t="s">
        <v>4</v>
      </c>
      <c r="P11" s="7" t="s">
        <v>4</v>
      </c>
    </row>
    <row r="12" spans="2:16" ht="15" customHeight="1">
      <c r="B12" s="36" t="s">
        <v>4</v>
      </c>
      <c r="C12" s="37" t="s">
        <v>5</v>
      </c>
      <c r="D12" s="37"/>
      <c r="E12" s="38"/>
      <c r="F12" s="38"/>
      <c r="G12" s="39" t="s">
        <v>4</v>
      </c>
      <c r="H12" s="39"/>
      <c r="I12" s="38"/>
      <c r="J12" s="38"/>
      <c r="K12" s="39" t="s">
        <v>4</v>
      </c>
      <c r="L12" s="39" t="s">
        <v>4</v>
      </c>
      <c r="M12" s="15" t="s">
        <v>4</v>
      </c>
      <c r="N12" s="15" t="s">
        <v>4</v>
      </c>
      <c r="O12" s="15" t="s">
        <v>4</v>
      </c>
      <c r="P12" s="16" t="s">
        <v>4</v>
      </c>
    </row>
    <row r="13" spans="2:16">
      <c r="B13" s="40" t="s">
        <v>4</v>
      </c>
      <c r="C13" s="41" t="s">
        <v>4</v>
      </c>
      <c r="D13" s="42" t="s">
        <v>4</v>
      </c>
      <c r="E13" s="42" t="s">
        <v>4</v>
      </c>
      <c r="F13" s="42" t="s">
        <v>4</v>
      </c>
      <c r="G13" s="42" t="s">
        <v>4</v>
      </c>
      <c r="H13" s="42"/>
      <c r="I13" s="42" t="s">
        <v>4</v>
      </c>
      <c r="J13" s="42" t="s">
        <v>4</v>
      </c>
      <c r="K13" s="42" t="s">
        <v>4</v>
      </c>
      <c r="L13" s="42" t="s">
        <v>4</v>
      </c>
      <c r="M13" s="10" t="s">
        <v>4</v>
      </c>
      <c r="N13" s="10" t="s">
        <v>4</v>
      </c>
      <c r="O13" s="10" t="s">
        <v>4</v>
      </c>
      <c r="P13" s="11" t="s">
        <v>4</v>
      </c>
    </row>
    <row r="14" spans="2:16">
      <c r="B14" s="17" t="s">
        <v>4</v>
      </c>
      <c r="C14" s="21" t="s">
        <v>6</v>
      </c>
      <c r="D14" s="568" t="s">
        <v>7</v>
      </c>
      <c r="E14" s="569"/>
      <c r="F14" s="569"/>
      <c r="G14" s="570"/>
      <c r="H14" s="43"/>
      <c r="I14" s="18" t="s">
        <v>4</v>
      </c>
      <c r="J14" s="10" t="s">
        <v>4</v>
      </c>
      <c r="K14" s="10" t="s">
        <v>4</v>
      </c>
      <c r="L14" s="10" t="s">
        <v>4</v>
      </c>
      <c r="M14" s="10" t="s">
        <v>4</v>
      </c>
      <c r="N14" s="10" t="s">
        <v>4</v>
      </c>
      <c r="O14" s="10" t="s">
        <v>4</v>
      </c>
      <c r="P14" s="11" t="s">
        <v>4</v>
      </c>
    </row>
    <row r="15" spans="2:16">
      <c r="B15" s="17"/>
      <c r="C15" s="22" t="s">
        <v>8</v>
      </c>
      <c r="D15" s="48" t="s">
        <v>9</v>
      </c>
      <c r="E15" s="49"/>
      <c r="F15" s="49"/>
      <c r="G15" s="50"/>
      <c r="H15" s="43"/>
      <c r="I15" s="18"/>
      <c r="J15" s="10"/>
      <c r="K15" s="10"/>
      <c r="L15" s="10"/>
      <c r="M15" s="10"/>
      <c r="N15" s="10"/>
      <c r="O15" s="10"/>
      <c r="P15" s="11"/>
    </row>
    <row r="16" spans="2:16">
      <c r="B16" s="17" t="s">
        <v>4</v>
      </c>
      <c r="C16" s="22" t="s">
        <v>10</v>
      </c>
      <c r="D16" s="571" t="s">
        <v>11</v>
      </c>
      <c r="E16" s="572"/>
      <c r="F16" s="572"/>
      <c r="G16" s="573"/>
      <c r="H16" s="43"/>
      <c r="I16" s="574" t="s">
        <v>12</v>
      </c>
      <c r="J16" s="575" t="s">
        <v>4</v>
      </c>
      <c r="K16" s="575"/>
      <c r="L16" s="575"/>
      <c r="M16" s="575"/>
      <c r="N16" s="574" t="s">
        <v>13</v>
      </c>
      <c r="O16" s="578">
        <v>45469</v>
      </c>
      <c r="P16" s="11" t="s">
        <v>4</v>
      </c>
    </row>
    <row r="17" spans="2:16">
      <c r="B17" s="17" t="s">
        <v>4</v>
      </c>
      <c r="C17" s="22" t="s">
        <v>14</v>
      </c>
      <c r="D17" s="571"/>
      <c r="E17" s="572"/>
      <c r="F17" s="572"/>
      <c r="G17" s="573"/>
      <c r="H17" s="43"/>
      <c r="I17" s="574"/>
      <c r="J17" s="576"/>
      <c r="K17" s="576"/>
      <c r="L17" s="576"/>
      <c r="M17" s="576"/>
      <c r="N17" s="574"/>
      <c r="O17" s="579"/>
      <c r="P17" s="11" t="s">
        <v>4</v>
      </c>
    </row>
    <row r="18" spans="2:16">
      <c r="B18" s="8" t="s">
        <v>4</v>
      </c>
      <c r="C18" s="20" t="s">
        <v>15</v>
      </c>
      <c r="D18" s="580">
        <v>45475</v>
      </c>
      <c r="E18" s="581"/>
      <c r="F18" s="581"/>
      <c r="G18" s="582"/>
      <c r="H18" s="43"/>
      <c r="I18" s="9" t="s">
        <v>4</v>
      </c>
      <c r="J18" s="10" t="s">
        <v>16</v>
      </c>
      <c r="K18" s="9" t="s">
        <v>4</v>
      </c>
      <c r="L18" s="9" t="s">
        <v>4</v>
      </c>
      <c r="M18" s="9" t="s">
        <v>4</v>
      </c>
      <c r="N18" s="9" t="s">
        <v>4</v>
      </c>
      <c r="O18" s="10" t="s">
        <v>4</v>
      </c>
      <c r="P18" s="11" t="s">
        <v>4</v>
      </c>
    </row>
    <row r="19" spans="2:16">
      <c r="B19" s="13" t="s">
        <v>4</v>
      </c>
      <c r="C19" s="14" t="s">
        <v>4</v>
      </c>
      <c r="D19" s="19" t="s">
        <v>4</v>
      </c>
      <c r="E19" s="19" t="s">
        <v>4</v>
      </c>
      <c r="F19" s="19" t="s">
        <v>4</v>
      </c>
      <c r="G19" s="19" t="s">
        <v>4</v>
      </c>
      <c r="H19" s="19"/>
      <c r="I19" s="14" t="s">
        <v>4</v>
      </c>
      <c r="J19" s="19" t="s">
        <v>4</v>
      </c>
      <c r="K19" s="19" t="s">
        <v>4</v>
      </c>
      <c r="L19" s="19" t="s">
        <v>4</v>
      </c>
      <c r="M19" s="19" t="s">
        <v>4</v>
      </c>
      <c r="N19" s="14" t="s">
        <v>4</v>
      </c>
      <c r="O19" s="14" t="s">
        <v>4</v>
      </c>
      <c r="P19" s="12" t="s">
        <v>4</v>
      </c>
    </row>
    <row r="22" spans="2:16">
      <c r="B22" s="44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9"/>
    </row>
    <row r="23" spans="2:16" ht="18">
      <c r="B23" s="45"/>
      <c r="C23" s="46" t="s">
        <v>17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</row>
    <row r="24" spans="2:16">
      <c r="B24" s="45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2:16">
      <c r="B25" s="45"/>
      <c r="C25" s="60"/>
      <c r="D25" s="60"/>
      <c r="E25" s="60"/>
      <c r="F25" s="60"/>
      <c r="G25" s="60"/>
      <c r="H25" s="60"/>
      <c r="I25" s="9" t="s">
        <v>12</v>
      </c>
      <c r="J25" s="51" t="s">
        <v>4</v>
      </c>
      <c r="K25" s="51"/>
      <c r="L25" s="51"/>
      <c r="M25" s="51"/>
      <c r="N25" s="9" t="s">
        <v>13</v>
      </c>
      <c r="O25" s="578">
        <v>45469</v>
      </c>
      <c r="P25" s="62"/>
    </row>
    <row r="26" spans="2:16">
      <c r="B26" s="45"/>
      <c r="C26" s="60" t="s">
        <v>18</v>
      </c>
      <c r="D26" s="60"/>
      <c r="E26" s="60"/>
      <c r="F26" s="60"/>
      <c r="G26" s="60"/>
      <c r="H26" s="60"/>
      <c r="I26" s="9"/>
      <c r="J26" s="52"/>
      <c r="K26" s="52"/>
      <c r="L26" s="52"/>
      <c r="M26" s="52"/>
      <c r="N26" s="9"/>
      <c r="O26" s="579"/>
      <c r="P26" s="577"/>
    </row>
    <row r="27" spans="2:16">
      <c r="B27" s="45"/>
      <c r="C27" s="60" t="s">
        <v>19</v>
      </c>
      <c r="D27" s="60"/>
      <c r="E27" s="60"/>
      <c r="F27" s="60"/>
      <c r="G27" s="60"/>
      <c r="H27" s="60"/>
      <c r="I27" s="9" t="s">
        <v>4</v>
      </c>
      <c r="J27" s="10" t="s">
        <v>16</v>
      </c>
      <c r="K27" s="9" t="s">
        <v>4</v>
      </c>
      <c r="L27" s="9" t="s">
        <v>4</v>
      </c>
      <c r="M27" s="9" t="s">
        <v>4</v>
      </c>
      <c r="N27" s="9" t="s">
        <v>4</v>
      </c>
      <c r="O27" s="10" t="s">
        <v>4</v>
      </c>
      <c r="P27" s="577"/>
    </row>
    <row r="28" spans="2:16">
      <c r="B28" s="45"/>
      <c r="C28" s="60" t="s">
        <v>20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3"/>
    </row>
    <row r="29" spans="2:16">
      <c r="B29" s="45"/>
      <c r="C29" s="60" t="s">
        <v>21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2:16">
      <c r="B30" s="45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</row>
    <row r="31" spans="2:16">
      <c r="B31" s="45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/>
    </row>
    <row r="32" spans="2:16">
      <c r="B32" s="47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/>
    </row>
  </sheetData>
  <mergeCells count="10">
    <mergeCell ref="D14:G14"/>
    <mergeCell ref="D16:G16"/>
    <mergeCell ref="I16:I17"/>
    <mergeCell ref="J16:M17"/>
    <mergeCell ref="P26:P27"/>
    <mergeCell ref="O16:O17"/>
    <mergeCell ref="O25:O26"/>
    <mergeCell ref="D17:G17"/>
    <mergeCell ref="N16:N17"/>
    <mergeCell ref="D18:G18"/>
  </mergeCells>
  <hyperlinks>
    <hyperlink ref="F4" r:id="rId1" xr:uid="{908DCEF6-578D-4C29-A545-DAF7D57E402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A2F9-D61F-4A50-9E24-4687C7EC50EB}">
  <sheetPr>
    <tabColor rgb="FF92D050"/>
    <pageSetUpPr fitToPage="1"/>
  </sheetPr>
  <dimension ref="A1:AM95"/>
  <sheetViews>
    <sheetView zoomScale="70" zoomScaleNormal="70" workbookViewId="0">
      <pane xSplit="2" ySplit="10" topLeftCell="Y11" activePane="bottomRight" state="frozen"/>
      <selection pane="topRight" activeCell="C1" sqref="C1"/>
      <selection pane="bottomLeft" activeCell="A11" sqref="A11"/>
      <selection pane="bottomRight" activeCell="AF4" sqref="AF4"/>
    </sheetView>
  </sheetViews>
  <sheetFormatPr defaultColWidth="9.36328125" defaultRowHeight="14.25" customHeight="1"/>
  <cols>
    <col min="1" max="1" width="27.453125" style="67" customWidth="1"/>
    <col min="2" max="2" width="71.54296875" style="75" customWidth="1"/>
    <col min="3" max="3" width="47.453125" style="75" customWidth="1"/>
    <col min="4" max="4" width="15.6328125" style="66" customWidth="1"/>
    <col min="5" max="5" width="14.36328125" style="66" customWidth="1"/>
    <col min="6" max="6" width="21.453125" style="67" customWidth="1"/>
    <col min="7" max="22" width="19.54296875" style="67" customWidth="1"/>
    <col min="23" max="24" width="20.54296875" style="67" customWidth="1"/>
    <col min="25" max="33" width="19.54296875" style="67" customWidth="1"/>
    <col min="34" max="34" width="24.36328125" style="67" customWidth="1"/>
    <col min="35" max="35" width="19.54296875" style="67" customWidth="1"/>
    <col min="36" max="36" width="26.453125" style="516" customWidth="1"/>
    <col min="37" max="37" width="54.6328125" style="68" customWidth="1"/>
    <col min="38" max="38" width="18.36328125" style="69" customWidth="1"/>
    <col min="39" max="39" width="17.1796875" style="66" bestFit="1" customWidth="1"/>
    <col min="40" max="16384" width="9.36328125" style="66"/>
  </cols>
  <sheetData>
    <row r="1" spans="1:38" ht="27.75" customHeight="1">
      <c r="A1" s="181" t="s">
        <v>22</v>
      </c>
      <c r="B1" s="225"/>
      <c r="C1" s="225"/>
      <c r="D1" s="243"/>
      <c r="E1" s="243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502"/>
      <c r="AK1" s="245"/>
    </row>
    <row r="2" spans="1:38" ht="14">
      <c r="A2" s="213"/>
      <c r="B2" s="225"/>
      <c r="C2" s="225"/>
      <c r="D2" s="243"/>
      <c r="E2" s="243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502"/>
      <c r="AK2" s="245"/>
    </row>
    <row r="3" spans="1:38" ht="14">
      <c r="A3" s="71" t="s">
        <v>6</v>
      </c>
      <c r="B3" s="225" t="s">
        <v>7</v>
      </c>
      <c r="C3" s="225"/>
      <c r="D3" s="243"/>
      <c r="E3" s="243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502"/>
      <c r="AK3" s="245"/>
    </row>
    <row r="4" spans="1:38" ht="14">
      <c r="A4" s="72" t="s">
        <v>23</v>
      </c>
      <c r="B4" s="418">
        <v>28</v>
      </c>
      <c r="C4" s="225"/>
      <c r="D4" s="243"/>
      <c r="E4" s="243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502"/>
      <c r="AK4" s="245"/>
    </row>
    <row r="5" spans="1:38" ht="14">
      <c r="A5" s="71" t="s">
        <v>24</v>
      </c>
      <c r="B5" s="225" t="s">
        <v>9</v>
      </c>
      <c r="C5" s="73"/>
      <c r="D5" s="213"/>
      <c r="E5" s="243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502"/>
      <c r="AK5" s="245"/>
    </row>
    <row r="6" spans="1:38" ht="15.75" customHeight="1">
      <c r="A6" s="74" t="s">
        <v>25</v>
      </c>
      <c r="B6" s="5" t="s">
        <v>26</v>
      </c>
      <c r="C6" s="225"/>
      <c r="D6" s="243"/>
      <c r="E6" s="243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502"/>
      <c r="AK6" s="245"/>
    </row>
    <row r="7" spans="1:38" ht="15.75" customHeight="1">
      <c r="A7" s="74" t="s">
        <v>27</v>
      </c>
      <c r="B7" s="5" t="s">
        <v>28</v>
      </c>
      <c r="C7" s="225"/>
      <c r="D7" s="243"/>
      <c r="E7" s="243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502"/>
      <c r="AK7" s="245"/>
    </row>
    <row r="8" spans="1:38" ht="15.75" customHeight="1">
      <c r="A8" s="244"/>
      <c r="B8" s="246"/>
      <c r="C8" s="225"/>
      <c r="D8" s="243"/>
      <c r="E8" s="243"/>
      <c r="F8" s="244"/>
      <c r="G8" s="247" t="s">
        <v>29</v>
      </c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4"/>
      <c r="X8" s="244"/>
      <c r="Y8" s="247"/>
      <c r="Z8" s="247"/>
      <c r="AA8" s="247"/>
      <c r="AB8" s="247"/>
      <c r="AC8" s="247"/>
      <c r="AD8" s="247"/>
      <c r="AE8" s="247"/>
      <c r="AF8" s="247"/>
      <c r="AG8" s="247"/>
      <c r="AH8" s="244"/>
      <c r="AI8" s="247"/>
      <c r="AJ8" s="502"/>
      <c r="AK8" s="245"/>
    </row>
    <row r="9" spans="1:38" ht="15.75" customHeight="1" thickBot="1">
      <c r="A9" s="213"/>
      <c r="B9" s="225"/>
      <c r="C9" s="225"/>
      <c r="D9" s="243"/>
      <c r="E9" s="243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502"/>
      <c r="AK9" s="245"/>
    </row>
    <row r="10" spans="1:38" s="82" customFormat="1" ht="26.5" thickBot="1">
      <c r="A10" s="76" t="s">
        <v>30</v>
      </c>
      <c r="B10" s="77" t="s">
        <v>31</v>
      </c>
      <c r="C10" s="77" t="s">
        <v>32</v>
      </c>
      <c r="D10" s="77" t="s">
        <v>33</v>
      </c>
      <c r="E10" s="77" t="s">
        <v>34</v>
      </c>
      <c r="F10" s="78" t="s">
        <v>35</v>
      </c>
      <c r="G10" s="226" t="s">
        <v>36</v>
      </c>
      <c r="H10" s="79" t="s">
        <v>37</v>
      </c>
      <c r="I10" s="79" t="s">
        <v>38</v>
      </c>
      <c r="J10" s="79" t="s">
        <v>39</v>
      </c>
      <c r="K10" s="79" t="s">
        <v>40</v>
      </c>
      <c r="L10" s="79" t="s">
        <v>41</v>
      </c>
      <c r="M10" s="79" t="s">
        <v>42</v>
      </c>
      <c r="N10" s="79" t="s">
        <v>43</v>
      </c>
      <c r="O10" s="79" t="s">
        <v>44</v>
      </c>
      <c r="P10" s="79" t="s">
        <v>45</v>
      </c>
      <c r="Q10" s="79" t="s">
        <v>46</v>
      </c>
      <c r="R10" s="79" t="s">
        <v>47</v>
      </c>
      <c r="S10" s="79" t="s">
        <v>48</v>
      </c>
      <c r="T10" s="79" t="s">
        <v>49</v>
      </c>
      <c r="U10" s="79" t="s">
        <v>50</v>
      </c>
      <c r="V10" s="79" t="s">
        <v>51</v>
      </c>
      <c r="W10" s="79" t="s">
        <v>52</v>
      </c>
      <c r="X10" s="79" t="s">
        <v>53</v>
      </c>
      <c r="Y10" s="79" t="s">
        <v>54</v>
      </c>
      <c r="Z10" s="79" t="s">
        <v>55</v>
      </c>
      <c r="AA10" s="79" t="s">
        <v>56</v>
      </c>
      <c r="AB10" s="79" t="s">
        <v>57</v>
      </c>
      <c r="AC10" s="79" t="s">
        <v>58</v>
      </c>
      <c r="AD10" s="79" t="s">
        <v>59</v>
      </c>
      <c r="AE10" s="79" t="s">
        <v>60</v>
      </c>
      <c r="AF10" s="79" t="s">
        <v>61</v>
      </c>
      <c r="AG10" s="80" t="s">
        <v>62</v>
      </c>
      <c r="AH10" s="80" t="s">
        <v>64</v>
      </c>
      <c r="AI10" s="80" t="s">
        <v>63</v>
      </c>
      <c r="AJ10" s="503" t="s">
        <v>65</v>
      </c>
      <c r="AK10" s="81" t="s">
        <v>66</v>
      </c>
    </row>
    <row r="11" spans="1:38" s="139" customFormat="1" ht="14">
      <c r="A11" s="248"/>
      <c r="B11" s="83" t="s">
        <v>67</v>
      </c>
      <c r="C11" s="83"/>
      <c r="D11" s="141"/>
      <c r="E11" s="141"/>
      <c r="F11" s="249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1"/>
      <c r="X11" s="251"/>
      <c r="Y11" s="250"/>
      <c r="Z11" s="250"/>
      <c r="AA11" s="250"/>
      <c r="AB11" s="250"/>
      <c r="AC11" s="250"/>
      <c r="AD11" s="250"/>
      <c r="AE11" s="250"/>
      <c r="AF11" s="250"/>
      <c r="AG11" s="250"/>
      <c r="AH11" s="548"/>
      <c r="AI11" s="252"/>
      <c r="AJ11" s="504"/>
      <c r="AK11" s="254"/>
      <c r="AL11" s="140"/>
    </row>
    <row r="12" spans="1:38" s="139" customFormat="1" ht="14">
      <c r="A12" s="196"/>
      <c r="B12" s="85" t="s">
        <v>68</v>
      </c>
      <c r="C12" s="85"/>
      <c r="D12" s="142"/>
      <c r="E12" s="142"/>
      <c r="F12" s="255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7"/>
      <c r="X12" s="257"/>
      <c r="Y12" s="256"/>
      <c r="Z12" s="256"/>
      <c r="AA12" s="256"/>
      <c r="AB12" s="256"/>
      <c r="AC12" s="256"/>
      <c r="AD12" s="256"/>
      <c r="AE12" s="256"/>
      <c r="AF12" s="256"/>
      <c r="AG12" s="256"/>
      <c r="AH12" s="549"/>
      <c r="AI12" s="258"/>
      <c r="AJ12" s="505"/>
      <c r="AK12" s="260"/>
      <c r="AL12" s="140"/>
    </row>
    <row r="13" spans="1:38" s="70" customFormat="1" ht="15.5">
      <c r="A13" s="95" t="s">
        <v>69</v>
      </c>
      <c r="B13" s="195" t="s">
        <v>70</v>
      </c>
      <c r="C13" s="87" t="s">
        <v>71</v>
      </c>
      <c r="D13" s="88" t="s">
        <v>72</v>
      </c>
      <c r="E13" s="89" t="s">
        <v>73</v>
      </c>
      <c r="F13" s="90" t="s">
        <v>74</v>
      </c>
      <c r="G13" s="227">
        <v>37.820696721624152</v>
      </c>
      <c r="H13" s="227">
        <v>28.793769873759782</v>
      </c>
      <c r="I13" s="227">
        <v>9.5990519134724774</v>
      </c>
      <c r="J13" s="227">
        <v>138.68283603975146</v>
      </c>
      <c r="K13" s="227">
        <v>1.555158469945354</v>
      </c>
      <c r="L13" s="227">
        <v>130.77230846798795</v>
      </c>
      <c r="M13" s="227">
        <v>72.02012022281221</v>
      </c>
      <c r="N13" s="227">
        <v>21.941913115063652</v>
      </c>
      <c r="O13" s="227">
        <v>2.4441203193104331</v>
      </c>
      <c r="P13" s="227">
        <v>36.207530052073011</v>
      </c>
      <c r="Q13" s="227">
        <v>6.2890437158469954</v>
      </c>
      <c r="R13" s="227">
        <v>12.028247542321029</v>
      </c>
      <c r="S13" s="227">
        <v>19.269589949915314</v>
      </c>
      <c r="T13" s="227">
        <v>21.522576117932637</v>
      </c>
      <c r="U13" s="227">
        <v>25.710377049081313</v>
      </c>
      <c r="V13" s="227">
        <v>74.766311477118506</v>
      </c>
      <c r="W13" s="228">
        <v>20.384934427073755</v>
      </c>
      <c r="X13" s="228">
        <v>6.6120218579235009E-4</v>
      </c>
      <c r="Y13" s="227">
        <v>297.80553502083859</v>
      </c>
      <c r="Z13" s="227">
        <v>276.5314116773032</v>
      </c>
      <c r="AA13" s="227">
        <v>0</v>
      </c>
      <c r="AB13" s="227">
        <v>66.145105352822412</v>
      </c>
      <c r="AC13" s="227">
        <v>44.391624105443071</v>
      </c>
      <c r="AD13" s="227">
        <v>12.463128415452987</v>
      </c>
      <c r="AE13" s="227">
        <v>12.862323497334465</v>
      </c>
      <c r="AF13" s="227">
        <v>7.3223633879781449</v>
      </c>
      <c r="AG13" s="227">
        <v>10.701417288986061</v>
      </c>
      <c r="AH13" s="550">
        <f t="shared" ref="AH13:AH25" si="0">SUM(G13:AG13)</f>
        <v>1388.0321554234347</v>
      </c>
      <c r="AI13" s="231"/>
      <c r="AJ13" s="506"/>
      <c r="AK13" s="91"/>
      <c r="AL13" s="92"/>
    </row>
    <row r="14" spans="1:38" s="70" customFormat="1" ht="24.75" customHeight="1">
      <c r="A14" s="197" t="s">
        <v>75</v>
      </c>
      <c r="B14" s="261" t="s">
        <v>76</v>
      </c>
      <c r="C14" s="262" t="s">
        <v>77</v>
      </c>
      <c r="D14" s="93" t="s">
        <v>72</v>
      </c>
      <c r="E14" s="263" t="s">
        <v>73</v>
      </c>
      <c r="F14" s="264" t="s">
        <v>74</v>
      </c>
      <c r="G14" s="229">
        <v>0</v>
      </c>
      <c r="H14" s="229">
        <v>0</v>
      </c>
      <c r="I14" s="229">
        <v>0</v>
      </c>
      <c r="J14" s="229">
        <v>0</v>
      </c>
      <c r="K14" s="229">
        <v>0</v>
      </c>
      <c r="L14" s="229">
        <v>0</v>
      </c>
      <c r="M14" s="229">
        <v>0</v>
      </c>
      <c r="N14" s="229">
        <v>0</v>
      </c>
      <c r="O14" s="229">
        <v>0</v>
      </c>
      <c r="P14" s="229">
        <v>0</v>
      </c>
      <c r="Q14" s="229">
        <v>0</v>
      </c>
      <c r="R14" s="229">
        <v>0</v>
      </c>
      <c r="S14" s="229">
        <v>0</v>
      </c>
      <c r="T14" s="229">
        <v>0</v>
      </c>
      <c r="U14" s="229">
        <v>0</v>
      </c>
      <c r="V14" s="229">
        <v>0</v>
      </c>
      <c r="W14" s="230">
        <v>0</v>
      </c>
      <c r="X14" s="230">
        <v>0</v>
      </c>
      <c r="Y14" s="227">
        <v>0</v>
      </c>
      <c r="Z14" s="227">
        <v>0</v>
      </c>
      <c r="AA14" s="227">
        <v>0</v>
      </c>
      <c r="AB14" s="227">
        <v>0</v>
      </c>
      <c r="AC14" s="227">
        <v>0</v>
      </c>
      <c r="AD14" s="227">
        <v>16.277853196721313</v>
      </c>
      <c r="AE14" s="229">
        <v>0</v>
      </c>
      <c r="AF14" s="229">
        <v>0</v>
      </c>
      <c r="AG14" s="229">
        <v>0</v>
      </c>
      <c r="AH14" s="550">
        <f t="shared" si="0"/>
        <v>16.277853196721313</v>
      </c>
      <c r="AI14" s="232"/>
      <c r="AJ14" s="507"/>
      <c r="AK14" s="91"/>
      <c r="AL14" s="92"/>
    </row>
    <row r="15" spans="1:38" s="70" customFormat="1" ht="23.25" customHeight="1">
      <c r="A15" s="197" t="s">
        <v>78</v>
      </c>
      <c r="B15" s="265" t="s">
        <v>79</v>
      </c>
      <c r="C15" s="262" t="s">
        <v>77</v>
      </c>
      <c r="D15" s="93" t="s">
        <v>72</v>
      </c>
      <c r="E15" s="263" t="s">
        <v>73</v>
      </c>
      <c r="F15" s="264" t="s">
        <v>74</v>
      </c>
      <c r="G15" s="229">
        <v>6.7685109289617467</v>
      </c>
      <c r="H15" s="229">
        <v>2.5753106557377001</v>
      </c>
      <c r="I15" s="229">
        <v>0</v>
      </c>
      <c r="J15" s="229">
        <v>8.628881445355189</v>
      </c>
      <c r="K15" s="229">
        <v>0.11411063114754087</v>
      </c>
      <c r="L15" s="229">
        <v>0</v>
      </c>
      <c r="M15" s="229">
        <v>0</v>
      </c>
      <c r="N15" s="229">
        <v>0</v>
      </c>
      <c r="O15" s="229">
        <v>2.2243364316939873</v>
      </c>
      <c r="P15" s="229">
        <v>0</v>
      </c>
      <c r="Q15" s="229">
        <v>0</v>
      </c>
      <c r="R15" s="229">
        <v>0</v>
      </c>
      <c r="S15" s="229">
        <v>0</v>
      </c>
      <c r="T15" s="229">
        <v>0.4368481967213112</v>
      </c>
      <c r="U15" s="229">
        <v>0.68052425409835993</v>
      </c>
      <c r="V15" s="229">
        <v>0</v>
      </c>
      <c r="W15" s="230">
        <v>0</v>
      </c>
      <c r="X15" s="230">
        <v>74.214981530054658</v>
      </c>
      <c r="Y15" s="227">
        <v>42.348702103825119</v>
      </c>
      <c r="Z15" s="227">
        <v>0</v>
      </c>
      <c r="AA15" s="227">
        <v>61.914071038251407</v>
      </c>
      <c r="AB15" s="227">
        <v>0</v>
      </c>
      <c r="AC15" s="227">
        <v>0</v>
      </c>
      <c r="AD15" s="227">
        <v>0</v>
      </c>
      <c r="AE15" s="229">
        <v>0.13595363114754103</v>
      </c>
      <c r="AF15" s="229">
        <v>0.21753005464480873</v>
      </c>
      <c r="AG15" s="229">
        <v>0</v>
      </c>
      <c r="AH15" s="550">
        <f t="shared" si="0"/>
        <v>200.25976090163937</v>
      </c>
      <c r="AI15" s="232"/>
      <c r="AJ15" s="507"/>
      <c r="AK15" s="91"/>
      <c r="AL15" s="92"/>
    </row>
    <row r="16" spans="1:38" s="70" customFormat="1" ht="24" customHeight="1">
      <c r="A16" s="197" t="s">
        <v>80</v>
      </c>
      <c r="B16" s="261" t="s">
        <v>81</v>
      </c>
      <c r="C16" s="262" t="s">
        <v>77</v>
      </c>
      <c r="D16" s="93" t="s">
        <v>72</v>
      </c>
      <c r="E16" s="263" t="s">
        <v>73</v>
      </c>
      <c r="F16" s="264" t="s">
        <v>74</v>
      </c>
      <c r="G16" s="229">
        <v>0</v>
      </c>
      <c r="H16" s="229">
        <v>0</v>
      </c>
      <c r="I16" s="229">
        <v>0</v>
      </c>
      <c r="J16" s="229">
        <v>0</v>
      </c>
      <c r="K16" s="229">
        <v>0</v>
      </c>
      <c r="L16" s="229">
        <v>0</v>
      </c>
      <c r="M16" s="229">
        <v>0</v>
      </c>
      <c r="N16" s="229">
        <v>0</v>
      </c>
      <c r="O16" s="229">
        <v>0</v>
      </c>
      <c r="P16" s="229">
        <v>0</v>
      </c>
      <c r="Q16" s="229">
        <v>0</v>
      </c>
      <c r="R16" s="229">
        <v>0</v>
      </c>
      <c r="S16" s="229">
        <v>0</v>
      </c>
      <c r="T16" s="229">
        <v>0</v>
      </c>
      <c r="U16" s="229">
        <v>0</v>
      </c>
      <c r="V16" s="229">
        <v>0</v>
      </c>
      <c r="W16" s="230">
        <v>0</v>
      </c>
      <c r="X16" s="230">
        <v>0</v>
      </c>
      <c r="Y16" s="227">
        <v>16.277853196721313</v>
      </c>
      <c r="Z16" s="227">
        <v>0</v>
      </c>
      <c r="AA16" s="227">
        <v>0</v>
      </c>
      <c r="AB16" s="227">
        <v>0</v>
      </c>
      <c r="AC16" s="227">
        <v>0</v>
      </c>
      <c r="AD16" s="227">
        <v>0</v>
      </c>
      <c r="AE16" s="229">
        <v>0</v>
      </c>
      <c r="AF16" s="229">
        <v>0</v>
      </c>
      <c r="AG16" s="229">
        <v>0</v>
      </c>
      <c r="AH16" s="550">
        <f t="shared" si="0"/>
        <v>16.277853196721313</v>
      </c>
      <c r="AI16" s="232"/>
      <c r="AJ16" s="507"/>
      <c r="AK16" s="91"/>
      <c r="AL16" s="92"/>
    </row>
    <row r="17" spans="1:38" s="70" customFormat="1" ht="27" customHeight="1">
      <c r="A17" s="197" t="s">
        <v>82</v>
      </c>
      <c r="B17" s="265" t="s">
        <v>83</v>
      </c>
      <c r="C17" s="262" t="s">
        <v>77</v>
      </c>
      <c r="D17" s="96" t="s">
        <v>72</v>
      </c>
      <c r="E17" s="263" t="s">
        <v>73</v>
      </c>
      <c r="F17" s="264" t="s">
        <v>74</v>
      </c>
      <c r="G17" s="229">
        <v>0</v>
      </c>
      <c r="H17" s="229">
        <v>0.21753005464480873</v>
      </c>
      <c r="I17" s="229">
        <v>0</v>
      </c>
      <c r="J17" s="229">
        <v>0</v>
      </c>
      <c r="K17" s="229">
        <v>0</v>
      </c>
      <c r="L17" s="229">
        <v>11.511395106557382</v>
      </c>
      <c r="M17" s="229">
        <v>0</v>
      </c>
      <c r="N17" s="229">
        <v>0</v>
      </c>
      <c r="O17" s="229">
        <v>0.4368481967213112</v>
      </c>
      <c r="P17" s="229">
        <v>0</v>
      </c>
      <c r="Q17" s="229">
        <v>1.3374330601092888</v>
      </c>
      <c r="R17" s="229">
        <v>0.11411063114754087</v>
      </c>
      <c r="S17" s="229">
        <v>0</v>
      </c>
      <c r="T17" s="229">
        <v>0</v>
      </c>
      <c r="U17" s="229">
        <v>0.13595363114754103</v>
      </c>
      <c r="V17" s="229">
        <v>2.9013947267759574</v>
      </c>
      <c r="W17" s="230">
        <v>0</v>
      </c>
      <c r="X17" s="230">
        <v>0</v>
      </c>
      <c r="Y17" s="227">
        <v>65.718101092896163</v>
      </c>
      <c r="Z17" s="227">
        <v>77.329633797814168</v>
      </c>
      <c r="AA17" s="227">
        <v>39.234049836065566</v>
      </c>
      <c r="AB17" s="227">
        <v>0</v>
      </c>
      <c r="AC17" s="227">
        <v>0</v>
      </c>
      <c r="AD17" s="227">
        <v>8.1967213114754092E-2</v>
      </c>
      <c r="AE17" s="229">
        <v>3.4659590163934454E-3</v>
      </c>
      <c r="AF17" s="229">
        <v>0</v>
      </c>
      <c r="AG17" s="229">
        <v>1.2378775956284156</v>
      </c>
      <c r="AH17" s="550">
        <f t="shared" si="0"/>
        <v>200.25976090163928</v>
      </c>
      <c r="AI17" s="232"/>
      <c r="AJ17" s="507"/>
      <c r="AK17" s="91"/>
      <c r="AL17" s="92"/>
    </row>
    <row r="18" spans="1:38" s="70" customFormat="1" ht="18" customHeight="1">
      <c r="A18" s="266" t="s">
        <v>84</v>
      </c>
      <c r="B18" s="261" t="s">
        <v>85</v>
      </c>
      <c r="C18" s="262" t="s">
        <v>86</v>
      </c>
      <c r="D18" s="93" t="s">
        <v>72</v>
      </c>
      <c r="E18" s="263" t="s">
        <v>73</v>
      </c>
      <c r="F18" s="264" t="s">
        <v>74</v>
      </c>
      <c r="G18" s="437">
        <v>0</v>
      </c>
      <c r="H18" s="437">
        <v>0</v>
      </c>
      <c r="I18" s="437">
        <v>0</v>
      </c>
      <c r="J18" s="437">
        <v>0</v>
      </c>
      <c r="K18" s="437">
        <v>0</v>
      </c>
      <c r="L18" s="437">
        <v>0</v>
      </c>
      <c r="M18" s="437">
        <v>0</v>
      </c>
      <c r="N18" s="437">
        <v>0</v>
      </c>
      <c r="O18" s="437">
        <v>0</v>
      </c>
      <c r="P18" s="437">
        <v>0</v>
      </c>
      <c r="Q18" s="437">
        <v>0</v>
      </c>
      <c r="R18" s="437">
        <v>0</v>
      </c>
      <c r="S18" s="437">
        <v>0</v>
      </c>
      <c r="T18" s="437">
        <v>0</v>
      </c>
      <c r="U18" s="437">
        <v>0</v>
      </c>
      <c r="V18" s="437">
        <v>0</v>
      </c>
      <c r="W18" s="437">
        <v>0</v>
      </c>
      <c r="X18" s="437">
        <v>0</v>
      </c>
      <c r="Y18" s="428">
        <v>0</v>
      </c>
      <c r="Z18" s="428">
        <v>0</v>
      </c>
      <c r="AA18" s="428">
        <v>0</v>
      </c>
      <c r="AB18" s="428">
        <v>0</v>
      </c>
      <c r="AC18" s="428">
        <v>0</v>
      </c>
      <c r="AD18" s="428">
        <v>0</v>
      </c>
      <c r="AE18" s="437">
        <v>0</v>
      </c>
      <c r="AF18" s="437">
        <v>0</v>
      </c>
      <c r="AG18" s="437">
        <v>0</v>
      </c>
      <c r="AH18" s="550">
        <f t="shared" si="0"/>
        <v>0</v>
      </c>
      <c r="AI18" s="523"/>
      <c r="AJ18" s="508"/>
      <c r="AK18" s="91"/>
      <c r="AL18" s="92"/>
    </row>
    <row r="19" spans="1:38" s="70" customFormat="1" ht="16.5" customHeight="1">
      <c r="A19" s="267" t="s">
        <v>87</v>
      </c>
      <c r="B19" s="265" t="s">
        <v>88</v>
      </c>
      <c r="C19" s="262" t="s">
        <v>86</v>
      </c>
      <c r="D19" s="93" t="s">
        <v>72</v>
      </c>
      <c r="E19" s="263" t="s">
        <v>73</v>
      </c>
      <c r="F19" s="264" t="s">
        <v>74</v>
      </c>
      <c r="G19" s="437">
        <v>0</v>
      </c>
      <c r="H19" s="437">
        <v>0</v>
      </c>
      <c r="I19" s="437">
        <v>0</v>
      </c>
      <c r="J19" s="437">
        <v>0</v>
      </c>
      <c r="K19" s="437">
        <v>0</v>
      </c>
      <c r="L19" s="437">
        <v>0</v>
      </c>
      <c r="M19" s="437">
        <v>0</v>
      </c>
      <c r="N19" s="437">
        <v>0</v>
      </c>
      <c r="O19" s="437">
        <v>0</v>
      </c>
      <c r="P19" s="437">
        <v>0</v>
      </c>
      <c r="Q19" s="437">
        <v>0</v>
      </c>
      <c r="R19" s="437">
        <v>0</v>
      </c>
      <c r="S19" s="437">
        <v>0</v>
      </c>
      <c r="T19" s="437">
        <v>0</v>
      </c>
      <c r="U19" s="437">
        <v>0</v>
      </c>
      <c r="V19" s="437">
        <v>0.16573728813559396</v>
      </c>
      <c r="W19" s="524">
        <v>0.28219519234203039</v>
      </c>
      <c r="X19" s="524">
        <v>0.21618646721311446</v>
      </c>
      <c r="Y19" s="428">
        <v>7.0896043715846971E-2</v>
      </c>
      <c r="Z19" s="428">
        <v>0.47624250000000007</v>
      </c>
      <c r="AA19" s="428">
        <v>0</v>
      </c>
      <c r="AB19" s="428">
        <v>2.1638756223911697</v>
      </c>
      <c r="AC19" s="428">
        <v>0</v>
      </c>
      <c r="AD19" s="428">
        <v>0</v>
      </c>
      <c r="AE19" s="437">
        <v>0.250642857142855</v>
      </c>
      <c r="AF19" s="437">
        <v>0</v>
      </c>
      <c r="AG19" s="437">
        <v>5.8762295081967161E-2</v>
      </c>
      <c r="AH19" s="550">
        <f t="shared" si="0"/>
        <v>3.6845382660225776</v>
      </c>
      <c r="AI19" s="525"/>
      <c r="AJ19" s="508"/>
      <c r="AK19" s="91"/>
      <c r="AL19" s="92"/>
    </row>
    <row r="20" spans="1:38" s="70" customFormat="1" ht="17.75" customHeight="1">
      <c r="A20" s="267" t="s">
        <v>89</v>
      </c>
      <c r="B20" s="261" t="s">
        <v>90</v>
      </c>
      <c r="C20" s="262" t="s">
        <v>86</v>
      </c>
      <c r="D20" s="93" t="s">
        <v>72</v>
      </c>
      <c r="E20" s="263" t="s">
        <v>73</v>
      </c>
      <c r="F20" s="264" t="s">
        <v>74</v>
      </c>
      <c r="G20" s="437">
        <v>0</v>
      </c>
      <c r="H20" s="437">
        <v>0</v>
      </c>
      <c r="I20" s="437">
        <v>0</v>
      </c>
      <c r="J20" s="437">
        <v>0</v>
      </c>
      <c r="K20" s="437">
        <v>0</v>
      </c>
      <c r="L20" s="437">
        <v>0</v>
      </c>
      <c r="M20" s="437">
        <v>0</v>
      </c>
      <c r="N20" s="437">
        <v>0</v>
      </c>
      <c r="O20" s="437">
        <v>0</v>
      </c>
      <c r="P20" s="437">
        <v>1.8677315995306032</v>
      </c>
      <c r="Q20" s="437">
        <v>0</v>
      </c>
      <c r="R20" s="437">
        <v>0</v>
      </c>
      <c r="S20" s="437">
        <v>0</v>
      </c>
      <c r="T20" s="437">
        <v>0</v>
      </c>
      <c r="U20" s="437">
        <v>0</v>
      </c>
      <c r="V20" s="437">
        <v>0</v>
      </c>
      <c r="W20" s="437">
        <v>0</v>
      </c>
      <c r="X20" s="229">
        <v>0</v>
      </c>
      <c r="Y20" s="227">
        <v>0</v>
      </c>
      <c r="Z20" s="227">
        <v>0</v>
      </c>
      <c r="AA20" s="428">
        <v>0</v>
      </c>
      <c r="AB20" s="428">
        <v>0</v>
      </c>
      <c r="AC20" s="428">
        <v>0</v>
      </c>
      <c r="AD20" s="428">
        <v>0</v>
      </c>
      <c r="AE20" s="437">
        <v>0</v>
      </c>
      <c r="AF20" s="437">
        <v>0</v>
      </c>
      <c r="AG20" s="437">
        <v>0</v>
      </c>
      <c r="AH20" s="550">
        <f t="shared" si="0"/>
        <v>1.8677315995306032</v>
      </c>
      <c r="AI20" s="523"/>
      <c r="AJ20" s="508"/>
      <c r="AK20" s="91"/>
      <c r="AL20" s="92"/>
    </row>
    <row r="21" spans="1:38" s="70" customFormat="1" ht="15" customHeight="1">
      <c r="A21" s="267" t="s">
        <v>91</v>
      </c>
      <c r="B21" s="265" t="s">
        <v>92</v>
      </c>
      <c r="C21" s="262" t="s">
        <v>86</v>
      </c>
      <c r="D21" s="93" t="s">
        <v>72</v>
      </c>
      <c r="E21" s="263" t="s">
        <v>73</v>
      </c>
      <c r="F21" s="264" t="s">
        <v>93</v>
      </c>
      <c r="G21" s="437">
        <v>5.5652487580716274E-2</v>
      </c>
      <c r="H21" s="437">
        <v>0</v>
      </c>
      <c r="I21" s="437">
        <v>8.4285374270242405E-3</v>
      </c>
      <c r="J21" s="437">
        <v>0.10329512209639348</v>
      </c>
      <c r="K21" s="437"/>
      <c r="L21" s="437">
        <v>1.9079838390380962E-2</v>
      </c>
      <c r="M21" s="437">
        <v>0.15976569340583724</v>
      </c>
      <c r="N21" s="437">
        <v>1.1912460361061764E-2</v>
      </c>
      <c r="O21" s="437">
        <v>1.0857941224699632E-2</v>
      </c>
      <c r="P21" s="437">
        <v>0.32167765029822815</v>
      </c>
      <c r="Q21" s="437">
        <v>2.357621311475409E-2</v>
      </c>
      <c r="R21" s="437">
        <v>2.0353145966188525E-2</v>
      </c>
      <c r="S21" s="437">
        <v>5.5898027640777788E-2</v>
      </c>
      <c r="T21" s="437">
        <v>0</v>
      </c>
      <c r="U21" s="437">
        <v>4.4595237275478712E-2</v>
      </c>
      <c r="V21" s="437">
        <v>0.3714296969588719</v>
      </c>
      <c r="W21" s="524">
        <v>6.3865879205230486E-2</v>
      </c>
      <c r="X21" s="230">
        <v>1.2932249968869862</v>
      </c>
      <c r="Y21" s="227">
        <v>18</v>
      </c>
      <c r="Z21" s="227">
        <v>84.23</v>
      </c>
      <c r="AA21" s="428">
        <v>0.1697219649119433</v>
      </c>
      <c r="AB21" s="428">
        <v>1.2327687985186011</v>
      </c>
      <c r="AC21" s="428">
        <v>1.0047054724256856E-2</v>
      </c>
      <c r="AD21" s="428">
        <v>0.13375813250800273</v>
      </c>
      <c r="AE21" s="437"/>
      <c r="AF21" s="437">
        <v>4.2312499999999878E-2</v>
      </c>
      <c r="AG21" s="437">
        <v>6.9344961240310365E-2</v>
      </c>
      <c r="AH21" s="550">
        <f t="shared" si="0"/>
        <v>106.45156633973575</v>
      </c>
      <c r="AI21" s="525"/>
      <c r="AJ21" s="508"/>
      <c r="AK21" s="91"/>
      <c r="AL21" s="92"/>
    </row>
    <row r="22" spans="1:38" s="70" customFormat="1" ht="15.5">
      <c r="A22" s="112" t="s">
        <v>94</v>
      </c>
      <c r="B22" s="268" t="s">
        <v>95</v>
      </c>
      <c r="C22" s="97" t="s">
        <v>71</v>
      </c>
      <c r="D22" s="98" t="s">
        <v>72</v>
      </c>
      <c r="E22" s="269" t="s">
        <v>73</v>
      </c>
      <c r="F22" s="270" t="s">
        <v>74</v>
      </c>
      <c r="G22" s="428">
        <v>0</v>
      </c>
      <c r="H22" s="428">
        <v>0</v>
      </c>
      <c r="I22" s="428">
        <v>0</v>
      </c>
      <c r="J22" s="428">
        <v>0</v>
      </c>
      <c r="K22" s="428">
        <v>0</v>
      </c>
      <c r="L22" s="428">
        <v>0</v>
      </c>
      <c r="M22" s="428">
        <v>0</v>
      </c>
      <c r="N22" s="428">
        <v>0</v>
      </c>
      <c r="O22" s="428">
        <v>0</v>
      </c>
      <c r="P22" s="428">
        <v>0</v>
      </c>
      <c r="Q22" s="428">
        <v>0</v>
      </c>
      <c r="R22" s="428">
        <v>0</v>
      </c>
      <c r="S22" s="428">
        <v>0</v>
      </c>
      <c r="T22" s="428">
        <v>0</v>
      </c>
      <c r="U22" s="428">
        <v>0</v>
      </c>
      <c r="V22" s="428">
        <v>0</v>
      </c>
      <c r="W22" s="526">
        <v>0</v>
      </c>
      <c r="X22" s="526">
        <v>0</v>
      </c>
      <c r="Y22" s="428">
        <v>0</v>
      </c>
      <c r="Z22" s="428">
        <v>0</v>
      </c>
      <c r="AA22" s="428">
        <v>0</v>
      </c>
      <c r="AB22" s="428">
        <v>0</v>
      </c>
      <c r="AC22" s="428">
        <v>0</v>
      </c>
      <c r="AD22" s="428">
        <v>0</v>
      </c>
      <c r="AE22" s="428">
        <v>0</v>
      </c>
      <c r="AF22" s="428">
        <v>0</v>
      </c>
      <c r="AG22" s="428">
        <v>0</v>
      </c>
      <c r="AH22" s="550">
        <f t="shared" si="0"/>
        <v>0</v>
      </c>
      <c r="AI22" s="527">
        <v>44.35</v>
      </c>
      <c r="AJ22" s="509"/>
      <c r="AK22" s="91"/>
      <c r="AL22" s="92"/>
    </row>
    <row r="23" spans="1:38" s="70" customFormat="1" ht="29.75" customHeight="1">
      <c r="A23" s="95" t="s">
        <v>96</v>
      </c>
      <c r="B23" s="271" t="s">
        <v>97</v>
      </c>
      <c r="C23" s="97" t="s">
        <v>98</v>
      </c>
      <c r="D23" s="98" t="s">
        <v>72</v>
      </c>
      <c r="E23" s="272" t="s">
        <v>73</v>
      </c>
      <c r="F23" s="270" t="s">
        <v>74</v>
      </c>
      <c r="G23" s="528">
        <v>57.12</v>
      </c>
      <c r="H23" s="528">
        <v>28.56</v>
      </c>
      <c r="I23" s="528">
        <v>10.08</v>
      </c>
      <c r="J23" s="528">
        <v>128.47999999999999</v>
      </c>
      <c r="K23" s="528">
        <v>1.73</v>
      </c>
      <c r="L23" s="528">
        <v>137.55000000000001</v>
      </c>
      <c r="M23" s="528">
        <v>80.28</v>
      </c>
      <c r="N23" s="528">
        <v>24.36</v>
      </c>
      <c r="O23" s="528">
        <v>4.1399999999999997</v>
      </c>
      <c r="P23" s="528">
        <v>36.840000000000003</v>
      </c>
      <c r="Q23" s="528">
        <v>6.2</v>
      </c>
      <c r="R23" s="528">
        <v>16.190000000000001</v>
      </c>
      <c r="S23" s="528">
        <v>38.299999999999997</v>
      </c>
      <c r="T23" s="528">
        <v>27.05</v>
      </c>
      <c r="U23" s="528">
        <v>27.59</v>
      </c>
      <c r="V23" s="528">
        <v>85.63</v>
      </c>
      <c r="W23" s="529">
        <v>23.1</v>
      </c>
      <c r="X23" s="529">
        <v>0</v>
      </c>
      <c r="Y23" s="528">
        <f>300.23+16.28</f>
        <v>316.51</v>
      </c>
      <c r="Z23" s="528">
        <v>279.72000000000003</v>
      </c>
      <c r="AA23" s="528">
        <v>0</v>
      </c>
      <c r="AB23" s="528">
        <v>70.05</v>
      </c>
      <c r="AC23" s="528">
        <v>34.29</v>
      </c>
      <c r="AD23" s="528">
        <f>33.54-16.28</f>
        <v>17.259999999999998</v>
      </c>
      <c r="AE23" s="528">
        <v>15.75</v>
      </c>
      <c r="AF23" s="528">
        <v>10.5</v>
      </c>
      <c r="AG23" s="229">
        <v>12.75</v>
      </c>
      <c r="AH23" s="550">
        <f t="shared" si="0"/>
        <v>1490.03</v>
      </c>
      <c r="AI23" s="229">
        <v>57</v>
      </c>
      <c r="AJ23" s="509" t="s">
        <v>346</v>
      </c>
      <c r="AK23" s="91"/>
      <c r="AL23" s="92"/>
    </row>
    <row r="24" spans="1:38" s="70" customFormat="1" ht="35" customHeight="1">
      <c r="A24" s="95" t="s">
        <v>99</v>
      </c>
      <c r="B24" s="273" t="s">
        <v>100</v>
      </c>
      <c r="C24" s="97" t="s">
        <v>101</v>
      </c>
      <c r="D24" s="98" t="s">
        <v>72</v>
      </c>
      <c r="E24" s="272" t="s">
        <v>73</v>
      </c>
      <c r="F24" s="270" t="s">
        <v>74</v>
      </c>
      <c r="G24" s="428">
        <f>G23-(G27+G28)</f>
        <v>50.102045885424161</v>
      </c>
      <c r="H24" s="428">
        <f>H23-(H27+H28)</f>
        <v>28.111922640465352</v>
      </c>
      <c r="I24" s="428">
        <f t="shared" ref="I24:AG24" si="1">I23-(I27+I28)</f>
        <v>9.9703516290368164</v>
      </c>
      <c r="J24" s="428">
        <f t="shared" si="1"/>
        <v>126.67999999999999</v>
      </c>
      <c r="K24" s="428">
        <f t="shared" si="1"/>
        <v>1.73</v>
      </c>
      <c r="L24" s="428">
        <f t="shared" si="1"/>
        <v>130.599633562023</v>
      </c>
      <c r="M24" s="428">
        <f t="shared" si="1"/>
        <v>78.38861029233756</v>
      </c>
      <c r="N24" s="428">
        <f t="shared" si="1"/>
        <v>24.178957297033875</v>
      </c>
      <c r="O24" s="428">
        <f t="shared" si="1"/>
        <v>4.0510181107223522</v>
      </c>
      <c r="P24" s="428">
        <f t="shared" si="1"/>
        <v>36.840000000000003</v>
      </c>
      <c r="Q24" s="428">
        <f t="shared" si="1"/>
        <v>6.2</v>
      </c>
      <c r="R24" s="428">
        <f t="shared" si="1"/>
        <v>16.117500164684976</v>
      </c>
      <c r="S24" s="428">
        <f t="shared" si="1"/>
        <v>38.299999999999997</v>
      </c>
      <c r="T24" s="428">
        <f t="shared" si="1"/>
        <v>27.05</v>
      </c>
      <c r="U24" s="428">
        <f t="shared" si="1"/>
        <v>27.504259529565257</v>
      </c>
      <c r="V24" s="428">
        <f t="shared" si="1"/>
        <v>81.004088544512157</v>
      </c>
      <c r="W24" s="428">
        <f t="shared" si="1"/>
        <v>22.249265703284703</v>
      </c>
      <c r="X24" s="428">
        <f t="shared" si="1"/>
        <v>-6.6120218579235009E-4</v>
      </c>
      <c r="Y24" s="428">
        <f>Y23-(Y27+Y28)</f>
        <v>289.1343333622666</v>
      </c>
      <c r="Z24" s="428">
        <f>Z23-(Z27+Z28)</f>
        <v>230.82860158294608</v>
      </c>
      <c r="AA24" s="428">
        <f t="shared" si="1"/>
        <v>0</v>
      </c>
      <c r="AB24" s="428">
        <f>AB23-(AB27+AB28)</f>
        <v>62.695946483540418</v>
      </c>
      <c r="AC24" s="428">
        <f t="shared" si="1"/>
        <v>29.813673502198434</v>
      </c>
      <c r="AD24" s="428">
        <f t="shared" si="1"/>
        <v>16.740550444223508</v>
      </c>
      <c r="AE24" s="428">
        <f t="shared" si="1"/>
        <v>15.75</v>
      </c>
      <c r="AF24" s="428">
        <f t="shared" si="1"/>
        <v>10.427992268362839</v>
      </c>
      <c r="AG24" s="428">
        <f t="shared" si="1"/>
        <v>12.650302038613455</v>
      </c>
      <c r="AH24" s="550">
        <f t="shared" si="0"/>
        <v>1377.1183918390557</v>
      </c>
      <c r="AI24" s="428">
        <f>AI23-(AI27+AI28)</f>
        <v>57</v>
      </c>
      <c r="AJ24" s="509" t="s">
        <v>346</v>
      </c>
      <c r="AK24" s="91"/>
      <c r="AL24" s="92"/>
    </row>
    <row r="25" spans="1:38" s="70" customFormat="1" ht="74.75" customHeight="1">
      <c r="A25" s="100" t="s">
        <v>102</v>
      </c>
      <c r="B25" s="274" t="s">
        <v>103</v>
      </c>
      <c r="C25" s="275" t="s">
        <v>104</v>
      </c>
      <c r="D25" s="101" t="s">
        <v>72</v>
      </c>
      <c r="E25" s="276" t="s">
        <v>73</v>
      </c>
      <c r="F25" s="270" t="s">
        <v>74</v>
      </c>
      <c r="G25" s="437">
        <f>G24+SUM(G14:G15,G18:G19)-SUM(G16:G17,G20:G21)</f>
        <v>56.814904326805191</v>
      </c>
      <c r="H25" s="437">
        <f>H24+SUM(H14:H15,H18:H19)-SUM(H16:H17,H20:H21)</f>
        <v>30.469703241558243</v>
      </c>
      <c r="I25" s="437">
        <f t="shared" ref="I25:AG25" si="2">I24+SUM(I14:I15,I18:I19)-SUM(I16:I17,I20:I21)</f>
        <v>9.9619230916097923</v>
      </c>
      <c r="J25" s="437">
        <f t="shared" si="2"/>
        <v>135.20558632325879</v>
      </c>
      <c r="K25" s="437">
        <f t="shared" si="2"/>
        <v>1.8441106311475408</v>
      </c>
      <c r="L25" s="437">
        <f t="shared" si="2"/>
        <v>119.06915861707523</v>
      </c>
      <c r="M25" s="437">
        <f t="shared" si="2"/>
        <v>78.22884459893173</v>
      </c>
      <c r="N25" s="437">
        <f t="shared" si="2"/>
        <v>24.167044836672815</v>
      </c>
      <c r="O25" s="437">
        <f t="shared" si="2"/>
        <v>5.8276484044703283</v>
      </c>
      <c r="P25" s="437">
        <f t="shared" si="2"/>
        <v>34.650590750171169</v>
      </c>
      <c r="Q25" s="437">
        <f t="shared" si="2"/>
        <v>4.8389907267759575</v>
      </c>
      <c r="R25" s="437">
        <f t="shared" si="2"/>
        <v>15.983036387571246</v>
      </c>
      <c r="S25" s="437">
        <f t="shared" si="2"/>
        <v>38.244101972359218</v>
      </c>
      <c r="T25" s="437">
        <f t="shared" si="2"/>
        <v>27.486848196721311</v>
      </c>
      <c r="U25" s="437">
        <f t="shared" si="2"/>
        <v>28.004234915240595</v>
      </c>
      <c r="V25" s="437">
        <f t="shared" si="2"/>
        <v>77.897001408912914</v>
      </c>
      <c r="W25" s="437">
        <f t="shared" si="2"/>
        <v>22.467595016421502</v>
      </c>
      <c r="X25" s="437">
        <f t="shared" si="2"/>
        <v>73.137281798194991</v>
      </c>
      <c r="Y25" s="437">
        <f>Y24+SUM(Y14:Y15,Y18:Y19)-SUM(Y16:Y17,Y20:Y21)</f>
        <v>231.55797722019008</v>
      </c>
      <c r="Z25" s="437">
        <f>Z24+SUM(Z14:Z15,Z18:Z19)-SUM(Z16:Z17,Z20:Z21)</f>
        <v>69.745210285131918</v>
      </c>
      <c r="AA25" s="437">
        <f t="shared" si="2"/>
        <v>22.510299237273898</v>
      </c>
      <c r="AB25" s="437">
        <f t="shared" si="2"/>
        <v>63.627053307412986</v>
      </c>
      <c r="AC25" s="437">
        <f t="shared" si="2"/>
        <v>29.803626447474176</v>
      </c>
      <c r="AD25" s="437">
        <f t="shared" si="2"/>
        <v>32.802678295322067</v>
      </c>
      <c r="AE25" s="437">
        <f t="shared" si="2"/>
        <v>16.133130529274005</v>
      </c>
      <c r="AF25" s="437">
        <f t="shared" si="2"/>
        <v>10.603209823007649</v>
      </c>
      <c r="AG25" s="437">
        <f t="shared" si="2"/>
        <v>11.401841776826696</v>
      </c>
      <c r="AH25" s="550">
        <f t="shared" si="0"/>
        <v>1272.4836321658117</v>
      </c>
      <c r="AI25" s="437">
        <f>AI24+SUM(AI14:AI15,AI18:AI19)-SUM(AI16:AI17,AI20:AI21)</f>
        <v>57</v>
      </c>
      <c r="AJ25" s="509" t="s">
        <v>346</v>
      </c>
      <c r="AK25" s="91"/>
      <c r="AL25" s="92"/>
    </row>
    <row r="26" spans="1:38" s="71" customFormat="1" ht="13">
      <c r="A26" s="102"/>
      <c r="B26" s="194" t="s">
        <v>105</v>
      </c>
      <c r="C26" s="103"/>
      <c r="D26" s="144"/>
      <c r="E26" s="193"/>
      <c r="F26" s="192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1"/>
      <c r="X26" s="431"/>
      <c r="Y26" s="430"/>
      <c r="Z26" s="430"/>
      <c r="AA26" s="430"/>
      <c r="AB26" s="430"/>
      <c r="AC26" s="430"/>
      <c r="AD26" s="430"/>
      <c r="AE26" s="430"/>
      <c r="AF26" s="430"/>
      <c r="AG26" s="430"/>
      <c r="AH26" s="551"/>
      <c r="AI26" s="430"/>
      <c r="AJ26" s="510"/>
      <c r="AK26" s="145"/>
      <c r="AL26" s="143"/>
    </row>
    <row r="27" spans="1:38" s="70" customFormat="1" ht="17.75" customHeight="1">
      <c r="A27" s="95" t="s">
        <v>106</v>
      </c>
      <c r="B27" s="104" t="s">
        <v>107</v>
      </c>
      <c r="C27" s="104" t="s">
        <v>71</v>
      </c>
      <c r="D27" s="94" t="s">
        <v>72</v>
      </c>
      <c r="E27" s="94" t="s">
        <v>73</v>
      </c>
      <c r="F27" s="105" t="s">
        <v>74</v>
      </c>
      <c r="G27" s="227">
        <v>0.10795411457583981</v>
      </c>
      <c r="H27" s="227">
        <v>0.448077359534647</v>
      </c>
      <c r="I27" s="227">
        <v>0.10964837096318369</v>
      </c>
      <c r="J27" s="227">
        <v>0</v>
      </c>
      <c r="K27" s="227">
        <v>0</v>
      </c>
      <c r="L27" s="227">
        <v>6.3203664379770004</v>
      </c>
      <c r="M27" s="227">
        <v>1.8913897076624409</v>
      </c>
      <c r="N27" s="227">
        <v>0.18104270296612412</v>
      </c>
      <c r="O27" s="227">
        <v>8.8981889277647497E-2</v>
      </c>
      <c r="P27" s="227">
        <v>0</v>
      </c>
      <c r="Q27" s="227">
        <v>0</v>
      </c>
      <c r="R27" s="227">
        <v>7.249983531502302E-2</v>
      </c>
      <c r="S27" s="227">
        <v>0</v>
      </c>
      <c r="T27" s="227">
        <v>0</v>
      </c>
      <c r="U27" s="227">
        <v>8.5740470434743088E-2</v>
      </c>
      <c r="V27" s="227">
        <v>4.625911455487838</v>
      </c>
      <c r="W27" s="228">
        <v>0.85073429671529865</v>
      </c>
      <c r="X27" s="228">
        <v>6.6120218579235009E-4</v>
      </c>
      <c r="Y27" s="227">
        <v>27.37566663773336</v>
      </c>
      <c r="Z27" s="227">
        <v>36.051398417053946</v>
      </c>
      <c r="AA27" s="227">
        <v>0</v>
      </c>
      <c r="AB27" s="227">
        <v>7.3540535164595795</v>
      </c>
      <c r="AC27" s="227">
        <v>4.4763264978015656</v>
      </c>
      <c r="AD27" s="227">
        <v>0.51944955577648955</v>
      </c>
      <c r="AE27" s="227">
        <v>0</v>
      </c>
      <c r="AF27" s="227">
        <v>7.2007731637161676E-2</v>
      </c>
      <c r="AG27" s="227">
        <v>9.969796138654452E-2</v>
      </c>
      <c r="AH27" s="550">
        <f>SUM(G27:AG27)</f>
        <v>90.731608160944219</v>
      </c>
      <c r="AI27" s="227"/>
      <c r="AJ27" s="509" t="s">
        <v>356</v>
      </c>
      <c r="AK27" s="91"/>
      <c r="AL27" s="92"/>
    </row>
    <row r="28" spans="1:38" s="70" customFormat="1" ht="15.5">
      <c r="A28" s="106" t="s">
        <v>108</v>
      </c>
      <c r="B28" s="107" t="s">
        <v>109</v>
      </c>
      <c r="C28" s="107" t="s">
        <v>71</v>
      </c>
      <c r="D28" s="94" t="s">
        <v>72</v>
      </c>
      <c r="E28" s="94" t="s">
        <v>73</v>
      </c>
      <c r="F28" s="277" t="s">
        <v>74</v>
      </c>
      <c r="G28" s="528">
        <v>6.91</v>
      </c>
      <c r="H28" s="428">
        <v>0</v>
      </c>
      <c r="I28" s="428">
        <v>0</v>
      </c>
      <c r="J28" s="428">
        <v>1.8</v>
      </c>
      <c r="K28" s="428">
        <v>0</v>
      </c>
      <c r="L28" s="528">
        <v>0.63</v>
      </c>
      <c r="M28" s="428">
        <v>0</v>
      </c>
      <c r="N28" s="428">
        <v>0</v>
      </c>
      <c r="O28" s="428">
        <v>0</v>
      </c>
      <c r="P28" s="428">
        <v>0</v>
      </c>
      <c r="Q28" s="428">
        <v>0</v>
      </c>
      <c r="R28" s="428">
        <v>0</v>
      </c>
      <c r="S28" s="428">
        <v>0</v>
      </c>
      <c r="T28" s="428">
        <v>0</v>
      </c>
      <c r="U28" s="428">
        <v>0</v>
      </c>
      <c r="V28" s="428">
        <v>0</v>
      </c>
      <c r="W28" s="428">
        <v>0</v>
      </c>
      <c r="X28" s="428">
        <v>0</v>
      </c>
      <c r="Y28" s="428">
        <v>0</v>
      </c>
      <c r="Z28" s="528">
        <v>12.84</v>
      </c>
      <c r="AA28" s="428">
        <v>0</v>
      </c>
      <c r="AB28" s="428">
        <v>0</v>
      </c>
      <c r="AC28" s="428">
        <v>0</v>
      </c>
      <c r="AD28" s="428">
        <v>0</v>
      </c>
      <c r="AE28" s="428">
        <v>0</v>
      </c>
      <c r="AF28" s="428">
        <v>0</v>
      </c>
      <c r="AG28" s="428">
        <v>0</v>
      </c>
      <c r="AH28" s="550">
        <f>SUM(G28:AG28)</f>
        <v>22.18</v>
      </c>
      <c r="AI28" s="428"/>
      <c r="AJ28" s="509" t="s">
        <v>357</v>
      </c>
      <c r="AK28" s="91"/>
      <c r="AL28" s="92"/>
    </row>
    <row r="29" spans="1:38" s="70" customFormat="1" ht="25">
      <c r="A29" s="278" t="s">
        <v>110</v>
      </c>
      <c r="B29" s="108" t="s">
        <v>111</v>
      </c>
      <c r="C29" s="108" t="s">
        <v>112</v>
      </c>
      <c r="D29" s="109" t="s">
        <v>72</v>
      </c>
      <c r="E29" s="109" t="s">
        <v>73</v>
      </c>
      <c r="F29" s="279" t="s">
        <v>113</v>
      </c>
      <c r="G29" s="528">
        <v>2.0499999999999998</v>
      </c>
      <c r="H29" s="428">
        <v>0</v>
      </c>
      <c r="I29" s="428">
        <v>0</v>
      </c>
      <c r="J29" s="528">
        <v>1.26</v>
      </c>
      <c r="K29" s="528">
        <v>0</v>
      </c>
      <c r="L29" s="528">
        <v>0.63</v>
      </c>
      <c r="M29" s="428">
        <v>0</v>
      </c>
      <c r="N29" s="428">
        <v>0</v>
      </c>
      <c r="O29" s="428">
        <v>0</v>
      </c>
      <c r="P29" s="428">
        <v>0</v>
      </c>
      <c r="Q29" s="428">
        <v>0</v>
      </c>
      <c r="R29" s="428">
        <v>0</v>
      </c>
      <c r="S29" s="428">
        <v>0</v>
      </c>
      <c r="T29" s="428">
        <v>0</v>
      </c>
      <c r="U29" s="428">
        <v>0</v>
      </c>
      <c r="V29" s="428">
        <v>0</v>
      </c>
      <c r="W29" s="428">
        <v>0</v>
      </c>
      <c r="X29" s="428">
        <v>0</v>
      </c>
      <c r="Y29" s="428">
        <v>0</v>
      </c>
      <c r="Z29" s="528">
        <v>11.94</v>
      </c>
      <c r="AA29" s="428">
        <v>0</v>
      </c>
      <c r="AB29" s="428">
        <v>0</v>
      </c>
      <c r="AC29" s="428">
        <v>0</v>
      </c>
      <c r="AD29" s="428">
        <v>0</v>
      </c>
      <c r="AE29" s="428">
        <v>0</v>
      </c>
      <c r="AF29" s="428">
        <v>0</v>
      </c>
      <c r="AG29" s="428">
        <v>0</v>
      </c>
      <c r="AH29" s="550">
        <f>SUM(G29:AG29)</f>
        <v>15.879999999999999</v>
      </c>
      <c r="AI29" s="428"/>
      <c r="AJ29" s="509" t="s">
        <v>357</v>
      </c>
      <c r="AK29" s="91"/>
      <c r="AL29" s="92"/>
    </row>
    <row r="30" spans="1:38" s="70" customFormat="1" ht="25.5" thickBot="1">
      <c r="A30" s="198" t="s">
        <v>114</v>
      </c>
      <c r="B30" s="199" t="s">
        <v>115</v>
      </c>
      <c r="C30" s="199" t="s">
        <v>112</v>
      </c>
      <c r="D30" s="200" t="s">
        <v>72</v>
      </c>
      <c r="E30" s="200" t="s">
        <v>73</v>
      </c>
      <c r="F30" s="280" t="s">
        <v>113</v>
      </c>
      <c r="G30" s="436">
        <v>4.8600000000000003</v>
      </c>
      <c r="H30" s="428">
        <v>0</v>
      </c>
      <c r="I30" s="428">
        <v>0</v>
      </c>
      <c r="J30" s="530">
        <v>0.54</v>
      </c>
      <c r="K30" s="530">
        <v>0</v>
      </c>
      <c r="L30" s="530">
        <v>0</v>
      </c>
      <c r="M30" s="428">
        <v>0</v>
      </c>
      <c r="N30" s="428">
        <v>0</v>
      </c>
      <c r="O30" s="428">
        <v>0</v>
      </c>
      <c r="P30" s="428">
        <v>0</v>
      </c>
      <c r="Q30" s="428">
        <v>0</v>
      </c>
      <c r="R30" s="428">
        <v>0</v>
      </c>
      <c r="S30" s="428">
        <v>0</v>
      </c>
      <c r="T30" s="428">
        <v>0</v>
      </c>
      <c r="U30" s="428">
        <v>0</v>
      </c>
      <c r="V30" s="428">
        <v>0</v>
      </c>
      <c r="W30" s="428">
        <v>0</v>
      </c>
      <c r="X30" s="428">
        <v>0</v>
      </c>
      <c r="Y30" s="428">
        <v>0</v>
      </c>
      <c r="Z30" s="530">
        <v>0.9</v>
      </c>
      <c r="AA30" s="428">
        <v>0</v>
      </c>
      <c r="AB30" s="428">
        <v>0</v>
      </c>
      <c r="AC30" s="428">
        <v>0</v>
      </c>
      <c r="AD30" s="428">
        <v>0</v>
      </c>
      <c r="AE30" s="428">
        <v>0</v>
      </c>
      <c r="AF30" s="428">
        <v>0</v>
      </c>
      <c r="AG30" s="428">
        <v>0</v>
      </c>
      <c r="AH30" s="550">
        <f>SUM(G30:AG30)</f>
        <v>6.3000000000000007</v>
      </c>
      <c r="AI30" s="428"/>
      <c r="AJ30" s="509" t="s">
        <v>357</v>
      </c>
      <c r="AK30" s="110"/>
      <c r="AL30" s="92"/>
    </row>
    <row r="31" spans="1:38" s="71" customFormat="1" ht="13">
      <c r="A31" s="146"/>
      <c r="B31" s="111" t="s">
        <v>116</v>
      </c>
      <c r="C31" s="111"/>
      <c r="D31" s="147"/>
      <c r="E31" s="147"/>
      <c r="F31" s="187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3"/>
      <c r="AC31" s="433"/>
      <c r="AD31" s="433"/>
      <c r="AE31" s="433"/>
      <c r="AF31" s="433"/>
      <c r="AG31" s="433"/>
      <c r="AH31" s="552"/>
      <c r="AI31" s="433"/>
      <c r="AJ31" s="511"/>
      <c r="AK31" s="149"/>
      <c r="AL31" s="143"/>
    </row>
    <row r="32" spans="1:38" s="70" customFormat="1" ht="50">
      <c r="A32" s="95" t="s">
        <v>117</v>
      </c>
      <c r="B32" s="107" t="s">
        <v>118</v>
      </c>
      <c r="C32" s="107" t="s">
        <v>119</v>
      </c>
      <c r="D32" s="94" t="s">
        <v>72</v>
      </c>
      <c r="E32" s="94" t="s">
        <v>73</v>
      </c>
      <c r="F32" s="277" t="s">
        <v>74</v>
      </c>
      <c r="G32" s="428">
        <v>43.97312060319836</v>
      </c>
      <c r="H32" s="428">
        <v>30.723684663461</v>
      </c>
      <c r="I32" s="428">
        <v>9.5918353176794291</v>
      </c>
      <c r="J32" s="428">
        <v>99.941505489261061</v>
      </c>
      <c r="K32" s="428">
        <v>1.7289996369026495</v>
      </c>
      <c r="L32" s="428">
        <v>109.18241530188297</v>
      </c>
      <c r="M32" s="428">
        <v>69.317269774343913</v>
      </c>
      <c r="N32" s="428">
        <v>21.269777671741</v>
      </c>
      <c r="O32" s="428">
        <v>3.9675220701819538</v>
      </c>
      <c r="P32" s="428">
        <v>28.168444196989515</v>
      </c>
      <c r="Q32" s="428">
        <v>4.9554874912284257</v>
      </c>
      <c r="R32" s="428">
        <v>11.708957200973485</v>
      </c>
      <c r="S32" s="428">
        <v>25.446634259000074</v>
      </c>
      <c r="T32" s="428">
        <v>21.283608708583387</v>
      </c>
      <c r="U32" s="428">
        <v>25.263567147078646</v>
      </c>
      <c r="V32" s="428">
        <v>64.94491808937822</v>
      </c>
      <c r="W32" s="526">
        <v>19.311808552989344</v>
      </c>
      <c r="X32" s="526">
        <v>71.772855347638441</v>
      </c>
      <c r="Y32" s="428">
        <v>210.59181890022941</v>
      </c>
      <c r="Z32" s="428">
        <v>108.35040494449589</v>
      </c>
      <c r="AA32" s="428">
        <v>22.282658441132295</v>
      </c>
      <c r="AB32" s="428">
        <v>58.567194733822568</v>
      </c>
      <c r="AC32" s="428">
        <v>33.151057600590278</v>
      </c>
      <c r="AD32" s="428">
        <v>26.87932758192596</v>
      </c>
      <c r="AE32" s="428">
        <v>12.701316846839383</v>
      </c>
      <c r="AF32" s="428">
        <v>7.4193926667476804</v>
      </c>
      <c r="AG32" s="428">
        <v>9.2598583537076511</v>
      </c>
      <c r="AH32" s="550">
        <f>SUM(G32:AG32)</f>
        <v>1151.7554415920029</v>
      </c>
      <c r="AI32" s="428"/>
      <c r="AJ32" s="509" t="s">
        <v>358</v>
      </c>
      <c r="AK32" s="91"/>
      <c r="AL32" s="92"/>
    </row>
    <row r="33" spans="1:38" s="70" customFormat="1" ht="15.5">
      <c r="A33" s="112" t="s">
        <v>120</v>
      </c>
      <c r="B33" s="104" t="s">
        <v>121</v>
      </c>
      <c r="C33" s="104" t="s">
        <v>122</v>
      </c>
      <c r="D33" s="94" t="s">
        <v>72</v>
      </c>
      <c r="E33" s="94" t="s">
        <v>73</v>
      </c>
      <c r="F33" s="277" t="s">
        <v>93</v>
      </c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9"/>
      <c r="X33" s="529"/>
      <c r="Y33" s="528"/>
      <c r="Z33" s="241"/>
      <c r="AA33" s="528"/>
      <c r="AB33" s="528"/>
      <c r="AC33" s="528"/>
      <c r="AD33" s="528"/>
      <c r="AE33" s="528"/>
      <c r="AF33" s="528"/>
      <c r="AG33" s="528"/>
      <c r="AH33" s="553"/>
      <c r="AI33" s="528">
        <v>44.35</v>
      </c>
      <c r="AJ33" s="509"/>
      <c r="AK33" s="91"/>
      <c r="AL33" s="92"/>
    </row>
    <row r="34" spans="1:38" s="71" customFormat="1" ht="13">
      <c r="A34" s="113"/>
      <c r="B34" s="114" t="s">
        <v>123</v>
      </c>
      <c r="C34" s="150"/>
      <c r="D34" s="150"/>
      <c r="E34" s="150"/>
      <c r="F34" s="188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1"/>
      <c r="X34" s="431"/>
      <c r="Y34" s="430"/>
      <c r="Z34" s="430"/>
      <c r="AA34" s="430"/>
      <c r="AB34" s="430"/>
      <c r="AC34" s="430"/>
      <c r="AD34" s="430"/>
      <c r="AE34" s="430"/>
      <c r="AF34" s="430"/>
      <c r="AG34" s="430"/>
      <c r="AH34" s="551"/>
      <c r="AI34" s="430"/>
      <c r="AJ34" s="510"/>
      <c r="AK34" s="145"/>
      <c r="AL34" s="143"/>
    </row>
    <row r="35" spans="1:38" s="70" customFormat="1" ht="15.5">
      <c r="A35" s="115" t="s">
        <v>124</v>
      </c>
      <c r="B35" s="116" t="s">
        <v>125</v>
      </c>
      <c r="C35" s="97" t="s">
        <v>71</v>
      </c>
      <c r="D35" s="98" t="s">
        <v>72</v>
      </c>
      <c r="E35" s="117" t="s">
        <v>73</v>
      </c>
      <c r="F35" s="281" t="s">
        <v>74</v>
      </c>
      <c r="G35" s="428">
        <v>15.142800615830557</v>
      </c>
      <c r="H35" s="428">
        <v>8.0138387799989079</v>
      </c>
      <c r="I35" s="428">
        <v>0.98022398083929707</v>
      </c>
      <c r="J35" s="428">
        <v>35.365875522272937</v>
      </c>
      <c r="K35" s="428">
        <v>0.50789353112447899</v>
      </c>
      <c r="L35" s="428">
        <v>36.702415442098051</v>
      </c>
      <c r="M35" s="428">
        <v>13.801161007061262</v>
      </c>
      <c r="N35" s="428">
        <v>3.5862716744193865</v>
      </c>
      <c r="O35" s="428">
        <v>0.82453384244051087</v>
      </c>
      <c r="P35" s="428">
        <v>9.4578065547685863</v>
      </c>
      <c r="Q35" s="428">
        <v>0.80785736882724501</v>
      </c>
      <c r="R35" s="428">
        <v>2.5723052726614619</v>
      </c>
      <c r="S35" s="428">
        <v>8.8196652429908884</v>
      </c>
      <c r="T35" s="428">
        <v>4.8438744545534087</v>
      </c>
      <c r="U35" s="428">
        <v>5.0558506041776612</v>
      </c>
      <c r="V35" s="428">
        <v>13.047688475343733</v>
      </c>
      <c r="W35" s="526">
        <v>4.5028348165680701</v>
      </c>
      <c r="X35" s="526">
        <v>17.904877410736376</v>
      </c>
      <c r="Y35" s="428">
        <v>53.245776989986922</v>
      </c>
      <c r="Z35" s="428">
        <v>22.319689316323217</v>
      </c>
      <c r="AA35" s="428">
        <v>6.5387346051740911</v>
      </c>
      <c r="AB35" s="428">
        <v>11.162768464036921</v>
      </c>
      <c r="AC35" s="428">
        <v>12.362325256180714</v>
      </c>
      <c r="AD35" s="428">
        <v>7.2855712680627205</v>
      </c>
      <c r="AE35" s="428">
        <v>4.4281945918123533</v>
      </c>
      <c r="AF35" s="428">
        <v>1.1404120448887605</v>
      </c>
      <c r="AG35" s="428">
        <v>3.6897031529078141</v>
      </c>
      <c r="AH35" s="550">
        <f>SUM(G35:AG35)</f>
        <v>304.11095028608639</v>
      </c>
      <c r="AI35" s="428"/>
      <c r="AJ35" s="509" t="s">
        <v>358</v>
      </c>
      <c r="AK35" s="91"/>
      <c r="AL35" s="92"/>
    </row>
    <row r="36" spans="1:38" s="70" customFormat="1" ht="15.5">
      <c r="A36" s="282" t="s">
        <v>126</v>
      </c>
      <c r="B36" s="271" t="s">
        <v>127</v>
      </c>
      <c r="C36" s="97" t="s">
        <v>71</v>
      </c>
      <c r="D36" s="98" t="s">
        <v>72</v>
      </c>
      <c r="E36" s="283" t="s">
        <v>73</v>
      </c>
      <c r="F36" s="284" t="s">
        <v>74</v>
      </c>
      <c r="G36" s="428">
        <v>6.782031776861043E-2</v>
      </c>
      <c r="H36" s="428">
        <v>3.378855757720256E-2</v>
      </c>
      <c r="I36" s="428">
        <v>1.226447368937755E-2</v>
      </c>
      <c r="J36" s="428">
        <v>0.15981504720160167</v>
      </c>
      <c r="K36" s="428">
        <v>4.6230325143782683E-3</v>
      </c>
      <c r="L36" s="428">
        <v>0.21375970993965859</v>
      </c>
      <c r="M36" s="428">
        <v>0.11495914039445507</v>
      </c>
      <c r="N36" s="428">
        <v>4.4970397757622876E-2</v>
      </c>
      <c r="O36" s="428">
        <v>7.5588293616896769E-3</v>
      </c>
      <c r="P36" s="428">
        <v>0.11939638749388529</v>
      </c>
      <c r="Q36" s="428">
        <v>8.1600544187952571E-3</v>
      </c>
      <c r="R36" s="428">
        <v>2.0521956081855551E-2</v>
      </c>
      <c r="S36" s="428">
        <v>7.38037246056715E-2</v>
      </c>
      <c r="T36" s="428">
        <v>8.7823042432182044E-2</v>
      </c>
      <c r="U36" s="428">
        <v>3.5452710859837415E-2</v>
      </c>
      <c r="V36" s="428">
        <v>0.12102649397822457</v>
      </c>
      <c r="W36" s="526">
        <v>3.0470785782687155E-2</v>
      </c>
      <c r="X36" s="526">
        <v>5.7740767012218863E-2</v>
      </c>
      <c r="Y36" s="428">
        <v>0.34173831304177138</v>
      </c>
      <c r="Z36" s="428">
        <v>0.16432440614626356</v>
      </c>
      <c r="AA36" s="428">
        <v>2.4894188548262901E-2</v>
      </c>
      <c r="AB36" s="428">
        <v>5.2750434536205495E-2</v>
      </c>
      <c r="AC36" s="428">
        <v>2.7880628867824296E-2</v>
      </c>
      <c r="AD36" s="428">
        <v>4.3751765504452533E-2</v>
      </c>
      <c r="AE36" s="428">
        <v>1.8461631522898009E-2</v>
      </c>
      <c r="AF36" s="428">
        <v>1.9589733972051701E-2</v>
      </c>
      <c r="AG36" s="428">
        <v>1.6145537363666921E-2</v>
      </c>
      <c r="AH36" s="550">
        <f>SUM(G36:AG36)</f>
        <v>1.9234920683733518</v>
      </c>
      <c r="AI36" s="428"/>
      <c r="AJ36" s="509" t="s">
        <v>358</v>
      </c>
      <c r="AK36" s="91"/>
      <c r="AL36" s="92"/>
    </row>
    <row r="37" spans="1:38" s="70" customFormat="1" ht="15.5">
      <c r="A37" s="282" t="s">
        <v>128</v>
      </c>
      <c r="B37" s="285" t="s">
        <v>129</v>
      </c>
      <c r="C37" s="97" t="s">
        <v>71</v>
      </c>
      <c r="D37" s="98" t="s">
        <v>72</v>
      </c>
      <c r="E37" s="283" t="s">
        <v>73</v>
      </c>
      <c r="F37" s="284" t="s">
        <v>74</v>
      </c>
      <c r="G37" s="428">
        <v>16.762640425413046</v>
      </c>
      <c r="H37" s="428">
        <v>13.585205168297501</v>
      </c>
      <c r="I37" s="428">
        <v>3.3767750654941495</v>
      </c>
      <c r="J37" s="428">
        <v>35.262019664183306</v>
      </c>
      <c r="K37" s="428">
        <v>0.50255917698029429</v>
      </c>
      <c r="L37" s="428">
        <v>36.066387112454045</v>
      </c>
      <c r="M37" s="428">
        <v>34.809100657862736</v>
      </c>
      <c r="N37" s="428">
        <v>9.4317664152201655</v>
      </c>
      <c r="O37" s="428">
        <v>1.8023230032271236</v>
      </c>
      <c r="P37" s="428">
        <v>5.3701845057986946</v>
      </c>
      <c r="Q37" s="428">
        <v>2.6544549411794192</v>
      </c>
      <c r="R37" s="428">
        <v>5.1651863870059307</v>
      </c>
      <c r="S37" s="428">
        <v>9.1349821972072487</v>
      </c>
      <c r="T37" s="428">
        <v>9.3407382146764721</v>
      </c>
      <c r="U37" s="428">
        <v>11.889561449305262</v>
      </c>
      <c r="V37" s="428">
        <v>33.908245453596138</v>
      </c>
      <c r="W37" s="526">
        <v>7.5031343692128747</v>
      </c>
      <c r="X37" s="526">
        <v>38.784251497051471</v>
      </c>
      <c r="Y37" s="428">
        <v>105.86193515244089</v>
      </c>
      <c r="Z37" s="428">
        <v>55.556064314237787</v>
      </c>
      <c r="AA37" s="428">
        <v>9.9520834209455646</v>
      </c>
      <c r="AB37" s="428">
        <v>28.291980416709702</v>
      </c>
      <c r="AC37" s="428">
        <v>10.510932059125095</v>
      </c>
      <c r="AD37" s="428">
        <v>11.300362095719219</v>
      </c>
      <c r="AE37" s="428">
        <v>4.433336915538332</v>
      </c>
      <c r="AF37" s="428">
        <v>3.6285903216078399</v>
      </c>
      <c r="AG37" s="428">
        <v>3.299819390553413</v>
      </c>
      <c r="AH37" s="550">
        <f>SUM(G37:AG37)</f>
        <v>508.18461979104359</v>
      </c>
      <c r="AI37" s="428"/>
      <c r="AJ37" s="509" t="s">
        <v>358</v>
      </c>
      <c r="AK37" s="91"/>
      <c r="AL37" s="92"/>
    </row>
    <row r="38" spans="1:38" s="70" customFormat="1" ht="15.5">
      <c r="A38" s="286" t="s">
        <v>130</v>
      </c>
      <c r="B38" s="287" t="s">
        <v>131</v>
      </c>
      <c r="C38" s="118" t="s">
        <v>71</v>
      </c>
      <c r="D38" s="98" t="s">
        <v>72</v>
      </c>
      <c r="E38" s="283" t="s">
        <v>73</v>
      </c>
      <c r="F38" s="284" t="s">
        <v>74</v>
      </c>
      <c r="G38" s="428">
        <v>3.9530841047224152</v>
      </c>
      <c r="H38" s="428">
        <v>2.2838975792978919</v>
      </c>
      <c r="I38" s="428">
        <v>2.1033422465608527</v>
      </c>
      <c r="J38" s="428">
        <v>12.564681719436701</v>
      </c>
      <c r="K38" s="428">
        <v>0.19677108259210901</v>
      </c>
      <c r="L38" s="428">
        <v>10.8487143474908</v>
      </c>
      <c r="M38" s="428">
        <v>7.7117964728571184</v>
      </c>
      <c r="N38" s="428">
        <v>1.8336669215927328</v>
      </c>
      <c r="O38" s="428">
        <v>0.59602251179864918</v>
      </c>
      <c r="P38" s="428">
        <v>8.1264149658975988</v>
      </c>
      <c r="Q38" s="428">
        <v>0.58530070361160635</v>
      </c>
      <c r="R38" s="428">
        <v>1.078099300868171</v>
      </c>
      <c r="S38" s="428">
        <v>2.5595816049732316</v>
      </c>
      <c r="T38" s="428">
        <v>3.0217056998935838</v>
      </c>
      <c r="U38" s="428">
        <v>2.6548255595183052</v>
      </c>
      <c r="V38" s="428">
        <v>9.2394370943728248</v>
      </c>
      <c r="W38" s="526">
        <v>3.6088396371415339</v>
      </c>
      <c r="X38" s="526">
        <v>5.8251545478216809</v>
      </c>
      <c r="Y38" s="428">
        <v>19.392109841342815</v>
      </c>
      <c r="Z38" s="428">
        <v>11.40156465442382</v>
      </c>
      <c r="AA38" s="428">
        <v>1.9273619270091027</v>
      </c>
      <c r="AB38" s="428">
        <v>5.9785280923531694</v>
      </c>
      <c r="AC38" s="428">
        <v>4.1846932434758255</v>
      </c>
      <c r="AD38" s="428">
        <v>2.6514946417294798</v>
      </c>
      <c r="AE38" s="428">
        <v>1.5931566783418953</v>
      </c>
      <c r="AF38" s="428">
        <v>0.97348686696384146</v>
      </c>
      <c r="AG38" s="428">
        <v>0.89202254962521921</v>
      </c>
      <c r="AH38" s="550">
        <f>SUM(G38:AG38)</f>
        <v>127.78575459571297</v>
      </c>
      <c r="AI38" s="428"/>
      <c r="AJ38" s="509" t="s">
        <v>358</v>
      </c>
      <c r="AK38" s="91"/>
      <c r="AL38" s="92"/>
    </row>
    <row r="39" spans="1:38" s="70" customFormat="1" ht="37.5">
      <c r="A39" s="286" t="s">
        <v>132</v>
      </c>
      <c r="B39" s="287" t="s">
        <v>133</v>
      </c>
      <c r="C39" s="118" t="s">
        <v>134</v>
      </c>
      <c r="D39" s="98" t="s">
        <v>135</v>
      </c>
      <c r="E39" s="283" t="s">
        <v>136</v>
      </c>
      <c r="F39" s="284" t="s">
        <v>74</v>
      </c>
      <c r="G39" s="435">
        <v>119.04280073747096</v>
      </c>
      <c r="H39" s="435">
        <v>128.10686700659593</v>
      </c>
      <c r="I39" s="435">
        <v>113.82819889782596</v>
      </c>
      <c r="J39" s="435">
        <v>118.91302157123089</v>
      </c>
      <c r="K39" s="435">
        <v>122.31329495247621</v>
      </c>
      <c r="L39" s="435">
        <v>113.85059038433842</v>
      </c>
      <c r="M39" s="435">
        <v>117.51462326420435</v>
      </c>
      <c r="N39" s="435">
        <v>119.05918182926369</v>
      </c>
      <c r="O39" s="435">
        <v>126.53225428641568</v>
      </c>
      <c r="P39" s="435">
        <v>124.44393453749167</v>
      </c>
      <c r="Q39" s="435">
        <v>124.64838333911003</v>
      </c>
      <c r="R39" s="435">
        <v>126.72760870739236</v>
      </c>
      <c r="S39" s="435">
        <v>118.63376037117169</v>
      </c>
      <c r="T39" s="435">
        <v>122.29369632308379</v>
      </c>
      <c r="U39" s="435">
        <v>112.90313030657401</v>
      </c>
      <c r="V39" s="435">
        <v>117.89712175716738</v>
      </c>
      <c r="W39" s="531">
        <v>134.21150774016883</v>
      </c>
      <c r="X39" s="531">
        <v>128.48870728432289</v>
      </c>
      <c r="Y39" s="435">
        <v>120.09718883809398</v>
      </c>
      <c r="Z39" s="435">
        <v>124.49648757203495</v>
      </c>
      <c r="AA39" s="435">
        <v>126.12699541635808</v>
      </c>
      <c r="AB39" s="435">
        <v>123.88855759147093</v>
      </c>
      <c r="AC39" s="435">
        <v>123.116490756668</v>
      </c>
      <c r="AD39" s="435">
        <v>114.2337909397617</v>
      </c>
      <c r="AE39" s="435">
        <v>108.46612041113194</v>
      </c>
      <c r="AF39" s="435">
        <v>126.9716345651123</v>
      </c>
      <c r="AG39" s="435">
        <v>105.56688594605555</v>
      </c>
      <c r="AH39" s="554">
        <f>AH37*1000000/(AH65*1000)</f>
        <v>120.62637973152414</v>
      </c>
      <c r="AI39" s="435"/>
      <c r="AJ39" s="509" t="s">
        <v>358</v>
      </c>
      <c r="AK39" s="91">
        <v>120.62637973152414</v>
      </c>
      <c r="AL39" s="583"/>
    </row>
    <row r="40" spans="1:38" s="70" customFormat="1" ht="37.5">
      <c r="A40" s="286" t="s">
        <v>137</v>
      </c>
      <c r="B40" s="288" t="s">
        <v>138</v>
      </c>
      <c r="C40" s="118" t="s">
        <v>139</v>
      </c>
      <c r="D40" s="98" t="s">
        <v>135</v>
      </c>
      <c r="E40" s="283" t="s">
        <v>136</v>
      </c>
      <c r="F40" s="284" t="s">
        <v>74</v>
      </c>
      <c r="G40" s="435">
        <v>190.71107032488254</v>
      </c>
      <c r="H40" s="435">
        <v>175.76087521595258</v>
      </c>
      <c r="I40" s="435">
        <v>241.66228438353966</v>
      </c>
      <c r="J40" s="435">
        <v>154.86815343658378</v>
      </c>
      <c r="K40" s="435">
        <v>157.48363874931033</v>
      </c>
      <c r="L40" s="435">
        <v>141.33697860418292</v>
      </c>
      <c r="M40" s="435">
        <v>181.68484426122686</v>
      </c>
      <c r="N40" s="435">
        <v>156.4122785490022</v>
      </c>
      <c r="O40" s="435">
        <v>215.44539634889173</v>
      </c>
      <c r="P40" s="435">
        <v>164.85755579848231</v>
      </c>
      <c r="Q40" s="435">
        <v>189.00391302203346</v>
      </c>
      <c r="R40" s="435">
        <v>160.15532562389683</v>
      </c>
      <c r="S40" s="435">
        <v>186.949974502495</v>
      </c>
      <c r="T40" s="435">
        <v>222.44231884296937</v>
      </c>
      <c r="U40" s="435">
        <v>181.54848772780849</v>
      </c>
      <c r="V40" s="435">
        <v>136.52288562491603</v>
      </c>
      <c r="W40" s="531">
        <v>177.75006427813304</v>
      </c>
      <c r="X40" s="531">
        <v>175.37236075763826</v>
      </c>
      <c r="Y40" s="435">
        <v>146.50370257776075</v>
      </c>
      <c r="Z40" s="435">
        <v>188.14455530595433</v>
      </c>
      <c r="AA40" s="435">
        <v>196.49404521102645</v>
      </c>
      <c r="AB40" s="435">
        <v>164.62261474383439</v>
      </c>
      <c r="AC40" s="435">
        <v>203.48236405166909</v>
      </c>
      <c r="AD40" s="435">
        <v>186.060688688379</v>
      </c>
      <c r="AE40" s="435">
        <v>193.85992718994831</v>
      </c>
      <c r="AF40" s="435">
        <v>208.36485800115727</v>
      </c>
      <c r="AG40" s="435">
        <v>174.45288691319453</v>
      </c>
      <c r="AH40" s="554">
        <v>165.39111276083943</v>
      </c>
      <c r="AI40" s="435"/>
      <c r="AJ40" s="509" t="s">
        <v>358</v>
      </c>
      <c r="AK40" s="91">
        <v>165.39111276083943</v>
      </c>
      <c r="AL40" s="583"/>
    </row>
    <row r="41" spans="1:38" s="70" customFormat="1" ht="50">
      <c r="A41" s="286" t="s">
        <v>140</v>
      </c>
      <c r="B41" s="271" t="s">
        <v>141</v>
      </c>
      <c r="C41" s="118" t="s">
        <v>142</v>
      </c>
      <c r="D41" s="98" t="s">
        <v>135</v>
      </c>
      <c r="E41" s="283" t="s">
        <v>136</v>
      </c>
      <c r="F41" s="284" t="s">
        <v>74</v>
      </c>
      <c r="G41" s="435">
        <v>128.2389701632811</v>
      </c>
      <c r="H41" s="435">
        <v>133.30874448782075</v>
      </c>
      <c r="I41" s="435">
        <v>142.82600742811036</v>
      </c>
      <c r="J41" s="435">
        <v>126.63698845494858</v>
      </c>
      <c r="K41" s="435">
        <v>130.51452460632984</v>
      </c>
      <c r="L41" s="435">
        <v>119.21159247909038</v>
      </c>
      <c r="M41" s="435">
        <v>125.5574845928181</v>
      </c>
      <c r="N41" s="435">
        <v>123.87432978263426</v>
      </c>
      <c r="O41" s="435">
        <v>140.99249969857954</v>
      </c>
      <c r="P41" s="435">
        <v>145.99283342559838</v>
      </c>
      <c r="Q41" s="435">
        <v>132.81874411346843</v>
      </c>
      <c r="R41" s="435">
        <v>131.46592546399691</v>
      </c>
      <c r="S41" s="435">
        <v>128.94698625380354</v>
      </c>
      <c r="T41" s="435">
        <v>137.41579433818333</v>
      </c>
      <c r="U41" s="435">
        <v>121.27309372380495</v>
      </c>
      <c r="V41" s="435">
        <v>121.44506398745061</v>
      </c>
      <c r="W41" s="531">
        <v>145.8107660187874</v>
      </c>
      <c r="X41" s="531">
        <v>133.13640790799468</v>
      </c>
      <c r="Y41" s="435">
        <v>123.5448160265303</v>
      </c>
      <c r="Z41" s="435">
        <v>132.10644007642634</v>
      </c>
      <c r="AA41" s="435">
        <v>133.90719949478427</v>
      </c>
      <c r="AB41" s="435">
        <v>129.47758835818289</v>
      </c>
      <c r="AC41" s="435">
        <v>138.71745994806258</v>
      </c>
      <c r="AD41" s="435">
        <v>123.27813974926052</v>
      </c>
      <c r="AE41" s="435">
        <v>122.76144832433064</v>
      </c>
      <c r="AF41" s="435">
        <v>138.40837722248784</v>
      </c>
      <c r="AG41" s="435">
        <v>115.25120824025046</v>
      </c>
      <c r="AH41" s="562">
        <f>(((AH37+AH38)*1000000)/((AH66+AH65)*1000))</f>
        <v>127.56378022520008</v>
      </c>
      <c r="AI41" s="435"/>
      <c r="AJ41" s="509" t="s">
        <v>358</v>
      </c>
      <c r="AK41" s="91">
        <v>127.56378022520008</v>
      </c>
      <c r="AL41" s="583"/>
    </row>
    <row r="42" spans="1:38" s="70" customFormat="1" ht="15.5">
      <c r="A42" s="289" t="s">
        <v>143</v>
      </c>
      <c r="B42" s="288" t="s">
        <v>144</v>
      </c>
      <c r="C42" s="118" t="s">
        <v>71</v>
      </c>
      <c r="D42" s="98" t="s">
        <v>72</v>
      </c>
      <c r="E42" s="117" t="s">
        <v>73</v>
      </c>
      <c r="F42" s="284" t="s">
        <v>74</v>
      </c>
      <c r="G42" s="428">
        <v>0.69746165820157324</v>
      </c>
      <c r="H42" s="428">
        <v>0.47227281008046057</v>
      </c>
      <c r="I42" s="428">
        <v>0.10891994707060343</v>
      </c>
      <c r="J42" s="428">
        <v>1.5680916882705525</v>
      </c>
      <c r="K42" s="428">
        <v>2.1837996257958934E-2</v>
      </c>
      <c r="L42" s="428">
        <v>1.7116249244653066</v>
      </c>
      <c r="M42" s="428">
        <v>1.1591205446980137</v>
      </c>
      <c r="N42" s="428">
        <v>0.37399908975786944</v>
      </c>
      <c r="O42" s="428">
        <v>8.8116332058292696E-2</v>
      </c>
      <c r="P42" s="428">
        <v>0.20890899890515371</v>
      </c>
      <c r="Q42" s="428">
        <v>8.030213818347133E-2</v>
      </c>
      <c r="R42" s="428">
        <v>0.18447237993689714</v>
      </c>
      <c r="S42" s="428">
        <v>0.42539803994214492</v>
      </c>
      <c r="T42" s="428">
        <v>0.42232247253724675</v>
      </c>
      <c r="U42" s="428">
        <v>0.44433552832035061</v>
      </c>
      <c r="V42" s="428">
        <v>1.3715857908805908</v>
      </c>
      <c r="W42" s="526">
        <v>0.32039369526715089</v>
      </c>
      <c r="X42" s="526">
        <v>1.3158256199960134</v>
      </c>
      <c r="Y42" s="428">
        <v>3.6336638519102755</v>
      </c>
      <c r="Z42" s="428">
        <v>1.9097147966181724</v>
      </c>
      <c r="AA42" s="428">
        <v>0.38696205392073346</v>
      </c>
      <c r="AB42" s="428">
        <v>0.98440801092446817</v>
      </c>
      <c r="AC42" s="428">
        <v>0.47281828735998166</v>
      </c>
      <c r="AD42" s="428">
        <v>0.49144065273524484</v>
      </c>
      <c r="AE42" s="428">
        <v>0.21197422026551788</v>
      </c>
      <c r="AF42" s="428">
        <v>0.12362508982899982</v>
      </c>
      <c r="AG42" s="428">
        <v>0.14832515368603721</v>
      </c>
      <c r="AH42" s="550">
        <v>19.337921772079078</v>
      </c>
      <c r="AI42" s="428"/>
      <c r="AJ42" s="509" t="s">
        <v>358</v>
      </c>
      <c r="AK42" s="91" t="s">
        <v>362</v>
      </c>
      <c r="AL42" s="92"/>
    </row>
    <row r="43" spans="1:38" s="70" customFormat="1" ht="15.5">
      <c r="A43" s="290" t="s">
        <v>145</v>
      </c>
      <c r="B43" s="285" t="s">
        <v>146</v>
      </c>
      <c r="C43" s="118" t="s">
        <v>71</v>
      </c>
      <c r="D43" s="98" t="s">
        <v>72</v>
      </c>
      <c r="E43" s="283" t="s">
        <v>73</v>
      </c>
      <c r="F43" s="284" t="s">
        <v>74</v>
      </c>
      <c r="G43" s="428">
        <v>0.25724465404960362</v>
      </c>
      <c r="H43" s="428">
        <v>0.16083026191948843</v>
      </c>
      <c r="I43" s="428">
        <v>3.9486607201012464E-2</v>
      </c>
      <c r="J43" s="428">
        <v>0.574652978351608</v>
      </c>
      <c r="K43" s="428">
        <v>7.4132632677411181E-3</v>
      </c>
      <c r="L43" s="428">
        <v>0.60091035137670934</v>
      </c>
      <c r="M43" s="428">
        <v>0.38036286052827734</v>
      </c>
      <c r="N43" s="428">
        <v>0.13994166212188974</v>
      </c>
      <c r="O43" s="428">
        <v>3.1316481381939473E-2</v>
      </c>
      <c r="P43" s="428">
        <v>1.4460954383325952</v>
      </c>
      <c r="Q43" s="428">
        <v>2.5522533136865307E-2</v>
      </c>
      <c r="R43" s="428">
        <v>6.2070716188734811E-2</v>
      </c>
      <c r="S43" s="428">
        <v>0.15162282471981403</v>
      </c>
      <c r="T43" s="428">
        <v>0.1276610878841144</v>
      </c>
      <c r="U43" s="428">
        <v>0.15056772472158095</v>
      </c>
      <c r="V43" s="428">
        <v>0.47520036337456517</v>
      </c>
      <c r="W43" s="526">
        <v>0.1126439946880302</v>
      </c>
      <c r="X43" s="526">
        <v>0.46636895823084307</v>
      </c>
      <c r="Y43" s="428">
        <v>1.4249103074457286</v>
      </c>
      <c r="Z43" s="428">
        <v>0.68667635355735113</v>
      </c>
      <c r="AA43" s="428">
        <v>0.13255766744812511</v>
      </c>
      <c r="AB43" s="428">
        <v>0.36335803607484168</v>
      </c>
      <c r="AC43" s="428">
        <v>0.18491073085158347</v>
      </c>
      <c r="AD43" s="428">
        <v>0.17239194616093309</v>
      </c>
      <c r="AE43" s="428">
        <v>7.2650389363155307E-2</v>
      </c>
      <c r="AF43" s="428">
        <v>3.9796516484722377E-2</v>
      </c>
      <c r="AG43" s="428">
        <v>5.37947486731125E-2</v>
      </c>
      <c r="AH43" s="550">
        <f>SUM(G43:AG43)</f>
        <v>8.3409594575349661</v>
      </c>
      <c r="AI43" s="428"/>
      <c r="AJ43" s="509" t="s">
        <v>358</v>
      </c>
      <c r="AK43" s="91"/>
      <c r="AL43" s="92"/>
    </row>
    <row r="44" spans="1:38" s="71" customFormat="1" ht="13">
      <c r="A44" s="119"/>
      <c r="B44" s="291" t="s">
        <v>147</v>
      </c>
      <c r="C44" s="120"/>
      <c r="D44" s="152"/>
      <c r="E44" s="292"/>
      <c r="F44" s="186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1"/>
      <c r="X44" s="431"/>
      <c r="Y44" s="430"/>
      <c r="Z44" s="430"/>
      <c r="AA44" s="430"/>
      <c r="AB44" s="430"/>
      <c r="AC44" s="430"/>
      <c r="AD44" s="430"/>
      <c r="AE44" s="430"/>
      <c r="AF44" s="430"/>
      <c r="AG44" s="430"/>
      <c r="AH44" s="551"/>
      <c r="AI44" s="430"/>
      <c r="AJ44" s="510"/>
      <c r="AK44" s="145"/>
      <c r="AL44" s="143"/>
    </row>
    <row r="45" spans="1:38" s="70" customFormat="1" ht="15.5">
      <c r="A45" s="282" t="s">
        <v>148</v>
      </c>
      <c r="B45" s="287" t="s">
        <v>149</v>
      </c>
      <c r="C45" s="118" t="s">
        <v>71</v>
      </c>
      <c r="D45" s="98" t="s">
        <v>72</v>
      </c>
      <c r="E45" s="283" t="s">
        <v>73</v>
      </c>
      <c r="F45" s="284" t="s">
        <v>74</v>
      </c>
      <c r="G45" s="428">
        <v>3.5090693273692311E-2</v>
      </c>
      <c r="H45" s="428">
        <v>2.4428551559586568E-2</v>
      </c>
      <c r="I45" s="428">
        <v>6.5952495105459997E-3</v>
      </c>
      <c r="J45" s="428">
        <v>8.5876837723763574E-2</v>
      </c>
      <c r="K45" s="428">
        <v>1.4718402411450957E-3</v>
      </c>
      <c r="L45" s="428">
        <v>0.10648306246395628</v>
      </c>
      <c r="M45" s="428">
        <v>6.2101120381348587E-2</v>
      </c>
      <c r="N45" s="428">
        <v>1.8534096472103433E-2</v>
      </c>
      <c r="O45" s="428">
        <v>5.496931286285249E-3</v>
      </c>
      <c r="P45" s="428">
        <v>9.9752642510862952E-3</v>
      </c>
      <c r="Q45" s="428">
        <v>4.2047678118436269E-3</v>
      </c>
      <c r="R45" s="428">
        <v>1.0281660225657173E-2</v>
      </c>
      <c r="S45" s="428">
        <v>2.4824009660799611E-2</v>
      </c>
      <c r="T45" s="428">
        <v>3.1285096880673845E-2</v>
      </c>
      <c r="U45" s="428">
        <v>2.4331904682832497E-2</v>
      </c>
      <c r="V45" s="428">
        <v>7.4434686401015651E-2</v>
      </c>
      <c r="W45" s="526">
        <v>1.9898029706939404E-2</v>
      </c>
      <c r="X45" s="526">
        <v>5.8297180360916155E-2</v>
      </c>
      <c r="Y45" s="428">
        <v>0.17553977048148126</v>
      </c>
      <c r="Z45" s="428">
        <v>8.6712919944272882E-2</v>
      </c>
      <c r="AA45" s="428">
        <v>2.1644236096806446E-2</v>
      </c>
      <c r="AB45" s="428">
        <v>4.4048212995743102E-2</v>
      </c>
      <c r="AC45" s="428">
        <v>2.3918603650886931E-2</v>
      </c>
      <c r="AD45" s="428">
        <v>2.8466267198023167E-2</v>
      </c>
      <c r="AE45" s="428">
        <v>1.3378498878715757E-2</v>
      </c>
      <c r="AF45" s="428">
        <v>7.3525683919087939E-3</v>
      </c>
      <c r="AG45" s="428">
        <v>7.9570661512936153E-3</v>
      </c>
      <c r="AH45" s="550">
        <f t="shared" ref="AH45:AH51" si="3">SUM(G45:AG45)</f>
        <v>1.0126291266833234</v>
      </c>
      <c r="AI45" s="428"/>
      <c r="AJ45" s="509" t="s">
        <v>358</v>
      </c>
      <c r="AK45" s="91"/>
      <c r="AL45" s="583"/>
    </row>
    <row r="46" spans="1:38" s="70" customFormat="1" ht="15.5">
      <c r="A46" s="282" t="s">
        <v>150</v>
      </c>
      <c r="B46" s="271" t="s">
        <v>151</v>
      </c>
      <c r="C46" s="118" t="s">
        <v>71</v>
      </c>
      <c r="D46" s="98" t="s">
        <v>72</v>
      </c>
      <c r="E46" s="283" t="s">
        <v>73</v>
      </c>
      <c r="F46" s="284" t="s">
        <v>74</v>
      </c>
      <c r="G46" s="428">
        <v>1.9712331946693698E-3</v>
      </c>
      <c r="H46" s="428">
        <v>1.0736660197553937E-3</v>
      </c>
      <c r="I46" s="428">
        <v>4.6750560772992097E-4</v>
      </c>
      <c r="J46" s="428">
        <v>4.7610559032297776E-3</v>
      </c>
      <c r="K46" s="428">
        <v>1.7001560414056974E-4</v>
      </c>
      <c r="L46" s="428">
        <v>6.6252528974763995E-3</v>
      </c>
      <c r="M46" s="428">
        <v>3.4812495716919421E-3</v>
      </c>
      <c r="N46" s="428">
        <v>1.2140616862584006E-3</v>
      </c>
      <c r="O46" s="428">
        <v>1.844824929508496E-4</v>
      </c>
      <c r="P46" s="428">
        <v>7.403809005566156E-3</v>
      </c>
      <c r="Q46" s="428">
        <v>2.5921344319351216E-4</v>
      </c>
      <c r="R46" s="428">
        <v>6.3836611573538636E-4</v>
      </c>
      <c r="S46" s="428">
        <v>2.1135411256276325E-3</v>
      </c>
      <c r="T46" s="428">
        <v>2.5358978464886397E-3</v>
      </c>
      <c r="U46" s="428">
        <v>1.0273784470568178E-3</v>
      </c>
      <c r="V46" s="428">
        <v>3.0647601980466717E-3</v>
      </c>
      <c r="W46" s="526">
        <v>8.7525075337915599E-4</v>
      </c>
      <c r="X46" s="526">
        <v>1.5759488967978063E-3</v>
      </c>
      <c r="Y46" s="428">
        <v>9.7325134848471433E-3</v>
      </c>
      <c r="Z46" s="428">
        <v>4.5041572595118685E-3</v>
      </c>
      <c r="AA46" s="428">
        <v>7.1565654323156147E-4</v>
      </c>
      <c r="AB46" s="428">
        <v>1.4908978000903058E-3</v>
      </c>
      <c r="AC46" s="428">
        <v>8.4272955825008436E-4</v>
      </c>
      <c r="AD46" s="428">
        <v>1.176366870636262E-3</v>
      </c>
      <c r="AE46" s="428">
        <v>6.3489138147615942E-4</v>
      </c>
      <c r="AF46" s="428">
        <v>6.0426737574322995E-4</v>
      </c>
      <c r="AG46" s="428">
        <v>4.7144691681311933E-4</v>
      </c>
      <c r="AH46" s="550">
        <f t="shared" si="3"/>
        <v>5.9615616000394132E-2</v>
      </c>
      <c r="AI46" s="428"/>
      <c r="AJ46" s="509" t="s">
        <v>358</v>
      </c>
      <c r="AK46" s="91"/>
      <c r="AL46" s="584"/>
    </row>
    <row r="47" spans="1:38" s="70" customFormat="1" ht="15.5">
      <c r="A47" s="286" t="s">
        <v>152</v>
      </c>
      <c r="B47" s="271" t="s">
        <v>153</v>
      </c>
      <c r="C47" s="118" t="s">
        <v>71</v>
      </c>
      <c r="D47" s="98" t="s">
        <v>72</v>
      </c>
      <c r="E47" s="283" t="s">
        <v>73</v>
      </c>
      <c r="F47" s="284" t="s">
        <v>74</v>
      </c>
      <c r="G47" s="428">
        <v>0.79558566289985855</v>
      </c>
      <c r="H47" s="428">
        <v>0.57920750482621697</v>
      </c>
      <c r="I47" s="428">
        <v>0.14068117493958621</v>
      </c>
      <c r="J47" s="428">
        <v>1.6820303694810839</v>
      </c>
      <c r="K47" s="428">
        <v>1.9268965122929513E-2</v>
      </c>
      <c r="L47" s="428">
        <v>1.8191881401416554</v>
      </c>
      <c r="M47" s="428">
        <v>1.5673001943447413</v>
      </c>
      <c r="N47" s="428">
        <v>0.4503425201246809</v>
      </c>
      <c r="O47" s="428">
        <v>0.10000941449276764</v>
      </c>
      <c r="P47" s="428">
        <v>0.15764999113371972</v>
      </c>
      <c r="Q47" s="428">
        <v>0.11473056422313488</v>
      </c>
      <c r="R47" s="428">
        <v>0.22242173900914283</v>
      </c>
      <c r="S47" s="428">
        <v>0.48148457273224954</v>
      </c>
      <c r="T47" s="428">
        <v>0.51422053087157416</v>
      </c>
      <c r="U47" s="428">
        <v>0.59396118936250153</v>
      </c>
      <c r="V47" s="428">
        <v>1.7566766426947686</v>
      </c>
      <c r="W47" s="526">
        <v>0.31781123141538886</v>
      </c>
      <c r="X47" s="526">
        <v>1.5829541689821396</v>
      </c>
      <c r="Y47" s="428">
        <v>4.6368322673364109</v>
      </c>
      <c r="Z47" s="428">
        <v>2.4363466312292572</v>
      </c>
      <c r="AA47" s="428">
        <v>0.42220211295905796</v>
      </c>
      <c r="AB47" s="428">
        <v>1.2144827638845745</v>
      </c>
      <c r="AC47" s="428">
        <v>0.45052037827478414</v>
      </c>
      <c r="AD47" s="428">
        <v>0.57316966248616696</v>
      </c>
      <c r="AE47" s="428">
        <v>0.21907340332884415</v>
      </c>
      <c r="AF47" s="428">
        <v>0.16205625830808171</v>
      </c>
      <c r="AG47" s="428">
        <v>0.16694144063530822</v>
      </c>
      <c r="AH47" s="550">
        <f t="shared" si="3"/>
        <v>23.177149495240627</v>
      </c>
      <c r="AI47" s="428"/>
      <c r="AJ47" s="509" t="s">
        <v>358</v>
      </c>
      <c r="AK47" s="91"/>
      <c r="AL47" s="584"/>
    </row>
    <row r="48" spans="1:38" s="70" customFormat="1" ht="15.5">
      <c r="A48" s="286" t="s">
        <v>154</v>
      </c>
      <c r="B48" s="285" t="s">
        <v>155</v>
      </c>
      <c r="C48" s="118" t="s">
        <v>71</v>
      </c>
      <c r="D48" s="98" t="s">
        <v>72</v>
      </c>
      <c r="E48" s="283" t="s">
        <v>73</v>
      </c>
      <c r="F48" s="284" t="s">
        <v>74</v>
      </c>
      <c r="G48" s="428">
        <v>0.33344824184916289</v>
      </c>
      <c r="H48" s="428">
        <v>0.20286543513140734</v>
      </c>
      <c r="I48" s="428">
        <v>0.11354943429538451</v>
      </c>
      <c r="J48" s="428">
        <v>1.2297450112085286</v>
      </c>
      <c r="K48" s="428">
        <v>1.5758117111629291E-2</v>
      </c>
      <c r="L48" s="428">
        <v>1.1528633041703527</v>
      </c>
      <c r="M48" s="428">
        <v>0.64107262374015017</v>
      </c>
      <c r="N48" s="428">
        <v>0.19938149109273423</v>
      </c>
      <c r="O48" s="428">
        <v>5.9630601766498634E-2</v>
      </c>
      <c r="P48" s="428">
        <v>0.63067549823762503</v>
      </c>
      <c r="Q48" s="428">
        <v>4.9160473574814262E-2</v>
      </c>
      <c r="R48" s="428">
        <v>0.10342937965272839</v>
      </c>
      <c r="S48" s="428">
        <v>0.2371040145551625</v>
      </c>
      <c r="T48" s="428">
        <v>0.2494264393947539</v>
      </c>
      <c r="U48" s="428">
        <v>0.23843410329318737</v>
      </c>
      <c r="V48" s="428">
        <v>1.1927540340433371</v>
      </c>
      <c r="W48" s="526">
        <v>0.34228034227600856</v>
      </c>
      <c r="X48" s="526">
        <v>0.52310271912271833</v>
      </c>
      <c r="Y48" s="428">
        <v>1.9647993893889286</v>
      </c>
      <c r="Z48" s="428">
        <v>0.95744702586886066</v>
      </c>
      <c r="AA48" s="428">
        <v>0.15696979403319547</v>
      </c>
      <c r="AB48" s="428">
        <v>0.56325580569233613</v>
      </c>
      <c r="AC48" s="428">
        <v>0.31402603433225057</v>
      </c>
      <c r="AD48" s="428">
        <v>0.23123160212440849</v>
      </c>
      <c r="AE48" s="428">
        <v>0.13141072410721913</v>
      </c>
      <c r="AF48" s="428">
        <v>7.3580306253635597E-2</v>
      </c>
      <c r="AG48" s="428">
        <v>7.4997903928511842E-2</v>
      </c>
      <c r="AH48" s="550">
        <f t="shared" si="3"/>
        <v>11.982399850245532</v>
      </c>
      <c r="AI48" s="428"/>
      <c r="AJ48" s="509" t="s">
        <v>358</v>
      </c>
      <c r="AK48" s="91"/>
      <c r="AL48" s="584"/>
    </row>
    <row r="49" spans="1:38" s="70" customFormat="1" ht="15.5">
      <c r="A49" s="286" t="s">
        <v>156</v>
      </c>
      <c r="B49" s="293" t="s">
        <v>157</v>
      </c>
      <c r="C49" s="118" t="s">
        <v>71</v>
      </c>
      <c r="D49" s="294" t="s">
        <v>72</v>
      </c>
      <c r="E49" s="283" t="s">
        <v>73</v>
      </c>
      <c r="F49" s="284" t="s">
        <v>74</v>
      </c>
      <c r="G49" s="428">
        <v>9.3779184049215439E-2</v>
      </c>
      <c r="H49" s="428">
        <v>6.042796545752499E-2</v>
      </c>
      <c r="I49" s="428">
        <v>1.6140920387476498E-2</v>
      </c>
      <c r="J49" s="428">
        <v>0.23336746420116669</v>
      </c>
      <c r="K49" s="428">
        <v>4.3117637652962254E-3</v>
      </c>
      <c r="L49" s="428">
        <v>0.30350253414654699</v>
      </c>
      <c r="M49" s="428">
        <v>0.16644871282965099</v>
      </c>
      <c r="N49" s="428">
        <v>6.0913907424120228E-2</v>
      </c>
      <c r="O49" s="428">
        <v>1.3691158354878356E-2</v>
      </c>
      <c r="P49" s="428">
        <v>1.4190518462933777E-2</v>
      </c>
      <c r="Q49" s="428">
        <v>9.9231467399630569E-3</v>
      </c>
      <c r="R49" s="428">
        <v>3.0493043066412276E-2</v>
      </c>
      <c r="S49" s="428">
        <v>7.5496709804722381E-2</v>
      </c>
      <c r="T49" s="428">
        <v>7.4395045940294668E-2</v>
      </c>
      <c r="U49" s="428">
        <v>6.9955057522525274E-2</v>
      </c>
      <c r="V49" s="428">
        <v>0.19887963417766094</v>
      </c>
      <c r="W49" s="526">
        <v>6.0714701672968441E-2</v>
      </c>
      <c r="X49" s="526">
        <v>0.19257173601680533</v>
      </c>
      <c r="Y49" s="428">
        <v>0.50416350875845994</v>
      </c>
      <c r="Z49" s="428">
        <v>0.25535664630952126</v>
      </c>
      <c r="AA49" s="428">
        <v>4.5073578912256322E-2</v>
      </c>
      <c r="AB49" s="428">
        <v>0.13803839843131344</v>
      </c>
      <c r="AC49" s="428">
        <v>6.9356662205446909E-2</v>
      </c>
      <c r="AD49" s="428">
        <v>7.407788150638614E-2</v>
      </c>
      <c r="AE49" s="428">
        <v>3.0117677029239346E-2</v>
      </c>
      <c r="AF49" s="428">
        <v>1.7033268875575807E-2</v>
      </c>
      <c r="AG49" s="428">
        <v>1.9116849173565018E-2</v>
      </c>
      <c r="AH49" s="550">
        <f t="shared" si="3"/>
        <v>2.8315376752219268</v>
      </c>
      <c r="AI49" s="428"/>
      <c r="AJ49" s="509" t="s">
        <v>358</v>
      </c>
      <c r="AK49" s="91"/>
      <c r="AL49" s="584"/>
    </row>
    <row r="50" spans="1:38" s="70" customFormat="1" ht="15.5">
      <c r="A50" s="295" t="s">
        <v>158</v>
      </c>
      <c r="B50" s="296" t="s">
        <v>159</v>
      </c>
      <c r="C50" s="118" t="s">
        <v>71</v>
      </c>
      <c r="D50" s="121" t="s">
        <v>72</v>
      </c>
      <c r="E50" s="283" t="s">
        <v>73</v>
      </c>
      <c r="F50" s="284" t="s">
        <v>74</v>
      </c>
      <c r="G50" s="428">
        <v>5.8331025139306112</v>
      </c>
      <c r="H50" s="428">
        <v>5.3077467307346389</v>
      </c>
      <c r="I50" s="428">
        <v>2.6964058389987544</v>
      </c>
      <c r="J50" s="428">
        <v>11.215121978473672</v>
      </c>
      <c r="K50" s="428">
        <v>0.44741984150582886</v>
      </c>
      <c r="L50" s="428">
        <v>19.663228685321631</v>
      </c>
      <c r="M50" s="428">
        <v>8.8986158035384175</v>
      </c>
      <c r="N50" s="428">
        <v>5.1318978836290832</v>
      </c>
      <c r="O50" s="428">
        <v>0.43845753469130533</v>
      </c>
      <c r="P50" s="428">
        <v>2.6197422646124262</v>
      </c>
      <c r="Q50" s="428">
        <v>0.61548418494818979</v>
      </c>
      <c r="R50" s="428">
        <v>2.2602209233518891</v>
      </c>
      <c r="S50" s="428">
        <v>3.4611013664024641</v>
      </c>
      <c r="T50" s="428">
        <v>2.5666110473790207</v>
      </c>
      <c r="U50" s="428">
        <v>4.1054933306706936</v>
      </c>
      <c r="V50" s="428">
        <v>3.5488866844033788</v>
      </c>
      <c r="W50" s="526">
        <v>2.4940453061809631</v>
      </c>
      <c r="X50" s="526">
        <v>5.0513258731864834</v>
      </c>
      <c r="Y50" s="428">
        <v>19.386128132648267</v>
      </c>
      <c r="Z50" s="428">
        <v>12.567234746814488</v>
      </c>
      <c r="AA50" s="428">
        <v>2.6731785037062972</v>
      </c>
      <c r="AB50" s="428">
        <v>9.7752798138721726</v>
      </c>
      <c r="AC50" s="428">
        <v>4.55198981625536</v>
      </c>
      <c r="AD50" s="428">
        <v>4.0263960965788383</v>
      </c>
      <c r="AE50" s="428">
        <v>1.5493683137736727</v>
      </c>
      <c r="AF50" s="428">
        <v>1.2335984667600675</v>
      </c>
      <c r="AG50" s="428">
        <v>0.89033017530982794</v>
      </c>
      <c r="AH50" s="550">
        <f t="shared" si="3"/>
        <v>143.00841185767848</v>
      </c>
      <c r="AI50" s="428"/>
      <c r="AJ50" s="509" t="s">
        <v>358</v>
      </c>
      <c r="AK50" s="91"/>
      <c r="AL50" s="92"/>
    </row>
    <row r="51" spans="1:38" s="70" customFormat="1" ht="16" thickBot="1">
      <c r="A51" s="286" t="s">
        <v>160</v>
      </c>
      <c r="B51" s="293" t="s">
        <v>161</v>
      </c>
      <c r="C51" s="297" t="s">
        <v>162</v>
      </c>
      <c r="D51" s="298" t="s">
        <v>72</v>
      </c>
      <c r="E51" s="299" t="s">
        <v>73</v>
      </c>
      <c r="F51" s="300" t="s">
        <v>74</v>
      </c>
      <c r="G51" s="532">
        <v>7.0920688272125529</v>
      </c>
      <c r="H51" s="533">
        <v>6.173851506289556</v>
      </c>
      <c r="I51" s="533">
        <v>2.9708229968241375</v>
      </c>
      <c r="J51" s="533">
        <v>14.446368869544347</v>
      </c>
      <c r="K51" s="533">
        <v>0.4879015541656887</v>
      </c>
      <c r="L51" s="533">
        <v>23.038603414058418</v>
      </c>
      <c r="M51" s="533">
        <v>11.340769090942052</v>
      </c>
      <c r="N51" s="533">
        <v>5.8591615108713331</v>
      </c>
      <c r="O51" s="533">
        <v>0.61765106991374852</v>
      </c>
      <c r="P51" s="533">
        <v>3.4396373457930034</v>
      </c>
      <c r="Q51" s="533">
        <v>0.79388975187102317</v>
      </c>
      <c r="R51" s="533">
        <v>2.6263011882304337</v>
      </c>
      <c r="S51" s="533">
        <v>4.281580624561073</v>
      </c>
      <c r="T51" s="533">
        <v>3.4394837366063813</v>
      </c>
      <c r="U51" s="533">
        <v>5.0329735701756508</v>
      </c>
      <c r="V51" s="533">
        <v>6.7817344178321406</v>
      </c>
      <c r="W51" s="534">
        <v>3.2334912543289969</v>
      </c>
      <c r="X51" s="534">
        <v>7.4186365467898359</v>
      </c>
      <c r="Y51" s="533">
        <v>26.691684444061021</v>
      </c>
      <c r="Z51" s="533">
        <v>16.312371103189282</v>
      </c>
      <c r="AA51" s="533">
        <v>3.3200645780864142</v>
      </c>
      <c r="AB51" s="533">
        <v>11.733401279187255</v>
      </c>
      <c r="AC51" s="533">
        <v>5.4074973947292557</v>
      </c>
      <c r="AD51" s="533">
        <v>4.9343152120139084</v>
      </c>
      <c r="AE51" s="533">
        <v>1.9435424199952309</v>
      </c>
      <c r="AF51" s="533">
        <v>1.4938920930014641</v>
      </c>
      <c r="AG51" s="533">
        <v>1.1600478208983878</v>
      </c>
      <c r="AH51" s="555">
        <f t="shared" si="3"/>
        <v>182.0717436211726</v>
      </c>
      <c r="AI51" s="533"/>
      <c r="AJ51" s="301" t="s">
        <v>358</v>
      </c>
      <c r="AK51" s="110"/>
      <c r="AL51" s="92"/>
    </row>
    <row r="52" spans="1:38" s="71" customFormat="1" ht="13">
      <c r="A52" s="153"/>
      <c r="B52" s="111" t="s">
        <v>163</v>
      </c>
      <c r="C52" s="111"/>
      <c r="D52" s="122"/>
      <c r="E52" s="190"/>
      <c r="F52" s="191"/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433"/>
      <c r="T52" s="433"/>
      <c r="U52" s="433"/>
      <c r="V52" s="433"/>
      <c r="W52" s="434"/>
      <c r="X52" s="434"/>
      <c r="Y52" s="433"/>
      <c r="Z52" s="433"/>
      <c r="AA52" s="433"/>
      <c r="AB52" s="433"/>
      <c r="AC52" s="433"/>
      <c r="AD52" s="433"/>
      <c r="AE52" s="433"/>
      <c r="AF52" s="433"/>
      <c r="AG52" s="433"/>
      <c r="AH52" s="552"/>
      <c r="AI52" s="433"/>
      <c r="AJ52" s="511"/>
      <c r="AK52" s="149"/>
      <c r="AL52" s="143"/>
    </row>
    <row r="53" spans="1:38" s="71" customFormat="1" ht="13">
      <c r="A53" s="84"/>
      <c r="B53" s="85" t="s">
        <v>164</v>
      </c>
      <c r="C53" s="85"/>
      <c r="D53" s="154"/>
      <c r="E53" s="150"/>
      <c r="F53" s="188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30"/>
      <c r="W53" s="431"/>
      <c r="X53" s="431"/>
      <c r="Y53" s="430"/>
      <c r="Z53" s="430"/>
      <c r="AA53" s="430"/>
      <c r="AB53" s="430"/>
      <c r="AC53" s="430"/>
      <c r="AD53" s="430"/>
      <c r="AE53" s="430"/>
      <c r="AF53" s="430"/>
      <c r="AG53" s="430"/>
      <c r="AH53" s="551"/>
      <c r="AI53" s="430"/>
      <c r="AJ53" s="510"/>
      <c r="AK53" s="145"/>
      <c r="AL53" s="143"/>
    </row>
    <row r="54" spans="1:38" s="70" customFormat="1" ht="15.5">
      <c r="A54" s="106" t="s">
        <v>165</v>
      </c>
      <c r="B54" s="123" t="s">
        <v>166</v>
      </c>
      <c r="C54" s="123" t="s">
        <v>167</v>
      </c>
      <c r="D54" s="124" t="s">
        <v>168</v>
      </c>
      <c r="E54" s="88" t="s">
        <v>169</v>
      </c>
      <c r="F54" s="302" t="s">
        <v>74</v>
      </c>
      <c r="G54" s="428">
        <v>3.6958918841388098</v>
      </c>
      <c r="H54" s="428">
        <v>2.7136089246583532</v>
      </c>
      <c r="I54" s="428">
        <v>0.82010177297900311</v>
      </c>
      <c r="J54" s="428">
        <v>9.066262719630263</v>
      </c>
      <c r="K54" s="428">
        <v>0.17973688194748796</v>
      </c>
      <c r="L54" s="428">
        <v>11.355191011594087</v>
      </c>
      <c r="M54" s="428">
        <v>6.7472389497589527</v>
      </c>
      <c r="N54" s="428">
        <v>1.8383321088489581</v>
      </c>
      <c r="O54" s="428">
        <v>0.49490341447866448</v>
      </c>
      <c r="P54" s="428">
        <v>1.4450000000000001</v>
      </c>
      <c r="Q54" s="428">
        <v>0.47149582055061956</v>
      </c>
      <c r="R54" s="428">
        <v>1.1369402765050403</v>
      </c>
      <c r="S54" s="428">
        <v>2.5857031435515361</v>
      </c>
      <c r="T54" s="428">
        <v>3.2753911789314318</v>
      </c>
      <c r="U54" s="428">
        <v>2.5372159847005857</v>
      </c>
      <c r="V54" s="428">
        <v>6.985494816526554</v>
      </c>
      <c r="W54" s="526">
        <v>2.1451387864058331</v>
      </c>
      <c r="X54" s="526">
        <v>5.8343427865651991</v>
      </c>
      <c r="Y54" s="428">
        <v>18.850636981553048</v>
      </c>
      <c r="Z54" s="428">
        <v>8.8756580262161844</v>
      </c>
      <c r="AA54" s="428">
        <v>2.2605047850511983</v>
      </c>
      <c r="AB54" s="428">
        <v>4.5067978166460811</v>
      </c>
      <c r="AC54" s="428">
        <v>2.5790152595720945</v>
      </c>
      <c r="AD54" s="428">
        <v>2.8465306187497514</v>
      </c>
      <c r="AE54" s="428">
        <v>1.4604666640105184</v>
      </c>
      <c r="AF54" s="428">
        <v>0.80839797601498076</v>
      </c>
      <c r="AG54" s="428">
        <v>0.84100141041475762</v>
      </c>
      <c r="AH54" s="550">
        <f t="shared" ref="AH54:AH61" si="4">SUM(G54:AG54)</f>
        <v>106.35700000000001</v>
      </c>
      <c r="AI54" s="428"/>
      <c r="AJ54" s="509" t="s">
        <v>358</v>
      </c>
      <c r="AK54" s="91"/>
      <c r="AL54" s="92"/>
    </row>
    <row r="55" spans="1:38" s="70" customFormat="1" ht="15.5">
      <c r="A55" s="125" t="s">
        <v>170</v>
      </c>
      <c r="B55" s="126" t="s">
        <v>171</v>
      </c>
      <c r="C55" s="118" t="s">
        <v>167</v>
      </c>
      <c r="D55" s="98" t="s">
        <v>168</v>
      </c>
      <c r="E55" s="303" t="s">
        <v>169</v>
      </c>
      <c r="F55" s="270" t="s">
        <v>74</v>
      </c>
      <c r="G55" s="428">
        <v>4.416666666666666E-2</v>
      </c>
      <c r="H55" s="428">
        <v>2.5616666666666656E-2</v>
      </c>
      <c r="I55" s="428">
        <v>1.2366666666666663E-2</v>
      </c>
      <c r="J55" s="428">
        <v>0.10864999999999998</v>
      </c>
      <c r="K55" s="428">
        <v>4.416666666666666E-3</v>
      </c>
      <c r="L55" s="428">
        <v>0.15546666666666664</v>
      </c>
      <c r="M55" s="428">
        <v>8.0383333333333321E-2</v>
      </c>
      <c r="N55" s="428">
        <v>2.5616666666666663E-2</v>
      </c>
      <c r="O55" s="428">
        <v>3.5333333333333323E-3</v>
      </c>
      <c r="P55" s="428">
        <v>0.24099999999999999</v>
      </c>
      <c r="Q55" s="428">
        <v>6.1833333333333306E-3</v>
      </c>
      <c r="R55" s="428">
        <v>1.5016666666666663E-2</v>
      </c>
      <c r="S55" s="428">
        <v>4.6816666666666659E-2</v>
      </c>
      <c r="T55" s="428">
        <v>5.6533333333333324E-2</v>
      </c>
      <c r="U55" s="428">
        <v>2.2966666666666663E-2</v>
      </c>
      <c r="V55" s="428">
        <v>6.094999999999999E-2</v>
      </c>
      <c r="W55" s="526">
        <v>1.9433333333333327E-2</v>
      </c>
      <c r="X55" s="526">
        <v>3.3566666666666654E-2</v>
      </c>
      <c r="Y55" s="428">
        <v>0.21464999999999998</v>
      </c>
      <c r="Z55" s="428">
        <v>9.6283333333333318E-2</v>
      </c>
      <c r="AA55" s="428">
        <v>1.5899999999999994E-2</v>
      </c>
      <c r="AB55" s="428">
        <v>3.2683333333333328E-2</v>
      </c>
      <c r="AC55" s="428">
        <v>1.9433333333333327E-2</v>
      </c>
      <c r="AD55" s="428">
        <v>2.4733333333333322E-2</v>
      </c>
      <c r="AE55" s="428">
        <v>1.5899999999999994E-2</v>
      </c>
      <c r="AF55" s="428">
        <v>1.4133333333333329E-2</v>
      </c>
      <c r="AG55" s="428">
        <v>1.0599999999999997E-2</v>
      </c>
      <c r="AH55" s="550">
        <f t="shared" si="4"/>
        <v>1.4069999999999998</v>
      </c>
      <c r="AI55" s="428"/>
      <c r="AJ55" s="509" t="s">
        <v>358</v>
      </c>
      <c r="AK55" s="91"/>
      <c r="AL55" s="92"/>
    </row>
    <row r="56" spans="1:38" s="70" customFormat="1" ht="12.5">
      <c r="A56" s="304" t="s">
        <v>172</v>
      </c>
      <c r="B56" s="274" t="s">
        <v>173</v>
      </c>
      <c r="C56" s="97" t="s">
        <v>167</v>
      </c>
      <c r="D56" s="98" t="s">
        <v>168</v>
      </c>
      <c r="E56" s="305" t="s">
        <v>169</v>
      </c>
      <c r="F56" s="270" t="s">
        <v>74</v>
      </c>
      <c r="G56" s="428">
        <v>0.80357445207885847</v>
      </c>
      <c r="H56" s="428">
        <v>0.58485041508354196</v>
      </c>
      <c r="I56" s="428">
        <v>0.18025077239585788</v>
      </c>
      <c r="J56" s="428">
        <v>1.9714519917490372</v>
      </c>
      <c r="K56" s="428">
        <v>4.0795229980187558E-2</v>
      </c>
      <c r="L56" s="428">
        <v>2.4838420494840427</v>
      </c>
      <c r="M56" s="428">
        <v>1.466822331023691</v>
      </c>
      <c r="N56" s="428">
        <v>0.40245658265993939</v>
      </c>
      <c r="O56" s="428">
        <v>0.10580276432599633</v>
      </c>
      <c r="P56" s="428">
        <v>0.437</v>
      </c>
      <c r="Q56" s="428">
        <v>0.10292953775775203</v>
      </c>
      <c r="R56" s="428">
        <v>0.24827944630173607</v>
      </c>
      <c r="S56" s="428">
        <v>0.57423323873823306</v>
      </c>
      <c r="T56" s="428">
        <v>0.72530330726685954</v>
      </c>
      <c r="U56" s="428">
        <v>0.5460883733144023</v>
      </c>
      <c r="V56" s="428">
        <v>1.5017710819699446</v>
      </c>
      <c r="W56" s="526">
        <v>0.46171296465994666</v>
      </c>
      <c r="X56" s="526">
        <v>1.2411755857712548</v>
      </c>
      <c r="Y56" s="428">
        <v>4.0905425154569723</v>
      </c>
      <c r="Z56" s="428">
        <v>1.9223784455374897</v>
      </c>
      <c r="AA56" s="428">
        <v>0.48308068521382619</v>
      </c>
      <c r="AB56" s="428">
        <v>0.96386804780342561</v>
      </c>
      <c r="AC56" s="428">
        <v>0.55212595322522817</v>
      </c>
      <c r="AD56" s="428">
        <v>0.61188101010905915</v>
      </c>
      <c r="AE56" s="428">
        <v>0.31636540572061911</v>
      </c>
      <c r="AF56" s="428">
        <v>0.17914825002082663</v>
      </c>
      <c r="AG56" s="428">
        <v>0.18326956235127079</v>
      </c>
      <c r="AH56" s="550">
        <f t="shared" si="4"/>
        <v>23.180999999999994</v>
      </c>
      <c r="AI56" s="428"/>
      <c r="AJ56" s="509" t="s">
        <v>358</v>
      </c>
      <c r="AK56" s="91"/>
      <c r="AL56" s="92"/>
    </row>
    <row r="57" spans="1:38" s="70" customFormat="1" ht="15.5">
      <c r="A57" s="306" t="s">
        <v>174</v>
      </c>
      <c r="B57" s="274" t="s">
        <v>175</v>
      </c>
      <c r="C57" s="97" t="s">
        <v>167</v>
      </c>
      <c r="D57" s="98" t="s">
        <v>168</v>
      </c>
      <c r="E57" s="272" t="s">
        <v>169</v>
      </c>
      <c r="F57" s="270" t="s">
        <v>74</v>
      </c>
      <c r="G57" s="428">
        <v>62.948235711934643</v>
      </c>
      <c r="H57" s="428">
        <v>47.542853459587008</v>
      </c>
      <c r="I57" s="428">
        <v>12.406883427299631</v>
      </c>
      <c r="J57" s="428">
        <v>132.37314792751673</v>
      </c>
      <c r="K57" s="428">
        <v>1.6798879681335552</v>
      </c>
      <c r="L57" s="428">
        <v>147.00537692224148</v>
      </c>
      <c r="M57" s="428">
        <v>126.84975724674995</v>
      </c>
      <c r="N57" s="428">
        <v>34.208995707702833</v>
      </c>
      <c r="O57" s="428">
        <v>7.1020805785308978</v>
      </c>
      <c r="P57" s="428">
        <v>21.63</v>
      </c>
      <c r="Q57" s="428">
        <v>9.4640435409548243</v>
      </c>
      <c r="R57" s="428">
        <v>18.179221361175408</v>
      </c>
      <c r="S57" s="428">
        <v>37.827838704115834</v>
      </c>
      <c r="T57" s="428">
        <v>40.303143505353603</v>
      </c>
      <c r="U57" s="428">
        <v>46.712017301853479</v>
      </c>
      <c r="V57" s="428">
        <v>128.54482492543892</v>
      </c>
      <c r="W57" s="526">
        <v>25.510009578741357</v>
      </c>
      <c r="X57" s="526">
        <v>120.74447766135853</v>
      </c>
      <c r="Y57" s="428">
        <v>368.24459836402343</v>
      </c>
      <c r="Z57" s="428">
        <v>188.10191329929188</v>
      </c>
      <c r="AA57" s="428">
        <v>33.216242637378123</v>
      </c>
      <c r="AB57" s="428">
        <v>94.495722168919855</v>
      </c>
      <c r="AC57" s="428">
        <v>36.246112864240679</v>
      </c>
      <c r="AD57" s="428">
        <v>43.788405048878872</v>
      </c>
      <c r="AE57" s="428">
        <v>17.928250146659074</v>
      </c>
      <c r="AF57" s="428">
        <v>13.195216395477967</v>
      </c>
      <c r="AG57" s="428">
        <v>13.239743546440543</v>
      </c>
      <c r="AH57" s="550">
        <f t="shared" si="4"/>
        <v>1829.4889999999994</v>
      </c>
      <c r="AI57" s="428"/>
      <c r="AJ57" s="509" t="s">
        <v>358</v>
      </c>
      <c r="AK57" s="91"/>
      <c r="AL57" s="92"/>
    </row>
    <row r="58" spans="1:38" s="70" customFormat="1" ht="15.5">
      <c r="A58" s="86" t="s">
        <v>176</v>
      </c>
      <c r="B58" s="116" t="s">
        <v>177</v>
      </c>
      <c r="C58" s="97" t="s">
        <v>167</v>
      </c>
      <c r="D58" s="98" t="s">
        <v>168</v>
      </c>
      <c r="E58" s="272" t="s">
        <v>169</v>
      </c>
      <c r="F58" s="270" t="s">
        <v>74</v>
      </c>
      <c r="G58" s="428">
        <v>1.2046084605380245</v>
      </c>
      <c r="H58" s="428">
        <v>0.8608066945033882</v>
      </c>
      <c r="I58" s="428">
        <v>0.19924875077007326</v>
      </c>
      <c r="J58" s="428">
        <v>2.885851187624068</v>
      </c>
      <c r="K58" s="428">
        <v>6.7718529673488945E-2</v>
      </c>
      <c r="L58" s="428">
        <v>4.0253456773221989</v>
      </c>
      <c r="M58" s="428">
        <v>2.3792644944896995</v>
      </c>
      <c r="N58" s="428">
        <v>0.86471353275378215</v>
      </c>
      <c r="O58" s="428">
        <v>0.15627353001574371</v>
      </c>
      <c r="P58" s="428">
        <v>0.61699999999999999</v>
      </c>
      <c r="Q58" s="428">
        <v>0.12762338284619071</v>
      </c>
      <c r="R58" s="428">
        <v>0.43886816346088031</v>
      </c>
      <c r="S58" s="428">
        <v>0.96108220959682422</v>
      </c>
      <c r="T58" s="428">
        <v>0.89336367992333487</v>
      </c>
      <c r="U58" s="428">
        <v>0.97931412143199414</v>
      </c>
      <c r="V58" s="428">
        <v>2.4105192004928471</v>
      </c>
      <c r="W58" s="526">
        <v>0.8230405914162503</v>
      </c>
      <c r="X58" s="526">
        <v>2.8285508932849615</v>
      </c>
      <c r="Y58" s="428">
        <v>7.1026319392155521</v>
      </c>
      <c r="Z58" s="428">
        <v>3.6125231021972763</v>
      </c>
      <c r="AA58" s="428">
        <v>0.51440036963515645</v>
      </c>
      <c r="AB58" s="428">
        <v>2.005510301868711</v>
      </c>
      <c r="AC58" s="428">
        <v>0.91810698884249453</v>
      </c>
      <c r="AD58" s="428">
        <v>0.9480594154288452</v>
      </c>
      <c r="AE58" s="428">
        <v>0.36724279553699779</v>
      </c>
      <c r="AF58" s="428">
        <v>0.22399205968923266</v>
      </c>
      <c r="AG58" s="428">
        <v>0.25133992744198785</v>
      </c>
      <c r="AH58" s="550">
        <f t="shared" si="4"/>
        <v>38.667000000000002</v>
      </c>
      <c r="AI58" s="428"/>
      <c r="AJ58" s="509" t="s">
        <v>358</v>
      </c>
      <c r="AK58" s="91"/>
      <c r="AL58" s="92"/>
    </row>
    <row r="59" spans="1:38" s="70" customFormat="1" ht="15.5">
      <c r="A59" s="307" t="s">
        <v>178</v>
      </c>
      <c r="B59" s="271" t="s">
        <v>179</v>
      </c>
      <c r="C59" s="97" t="s">
        <v>167</v>
      </c>
      <c r="D59" s="98" t="s">
        <v>168</v>
      </c>
      <c r="E59" s="272" t="s">
        <v>169</v>
      </c>
      <c r="F59" s="270" t="s">
        <v>74</v>
      </c>
      <c r="G59" s="428">
        <v>7.7475726739433259</v>
      </c>
      <c r="H59" s="428">
        <v>4.9946716020639732</v>
      </c>
      <c r="I59" s="428">
        <v>3.114808938649785</v>
      </c>
      <c r="J59" s="428">
        <v>29.242498675682921</v>
      </c>
      <c r="K59" s="428">
        <v>0.42451278211223664</v>
      </c>
      <c r="L59" s="428">
        <v>28.376321079857952</v>
      </c>
      <c r="M59" s="428">
        <v>15.367362712462969</v>
      </c>
      <c r="N59" s="428">
        <v>4.3626192375857524</v>
      </c>
      <c r="O59" s="428">
        <v>1.184347782014139</v>
      </c>
      <c r="P59" s="428">
        <v>20.529</v>
      </c>
      <c r="Q59" s="428">
        <v>1.2160790404750537</v>
      </c>
      <c r="R59" s="428">
        <v>2.5230638484327277</v>
      </c>
      <c r="S59" s="428">
        <v>5.456918853697295</v>
      </c>
      <c r="T59" s="428">
        <v>5.7485033909057028</v>
      </c>
      <c r="U59" s="428">
        <v>5.4800740963579644</v>
      </c>
      <c r="V59" s="428">
        <v>24.686061481011588</v>
      </c>
      <c r="W59" s="526">
        <v>8.0228627811312609</v>
      </c>
      <c r="X59" s="526">
        <v>11.555323689253084</v>
      </c>
      <c r="Y59" s="428">
        <v>45.533498289832508</v>
      </c>
      <c r="Z59" s="428">
        <v>21.670734325644663</v>
      </c>
      <c r="AA59" s="428">
        <v>3.6165058629642473</v>
      </c>
      <c r="AB59" s="428">
        <v>12.737956268107173</v>
      </c>
      <c r="AC59" s="428">
        <v>7.4499849256747472</v>
      </c>
      <c r="AD59" s="428">
        <v>5.1318878548679265</v>
      </c>
      <c r="AE59" s="428">
        <v>3.0925112975691422</v>
      </c>
      <c r="AF59" s="428">
        <v>1.7846688880314434</v>
      </c>
      <c r="AG59" s="428">
        <v>1.7486496216704053</v>
      </c>
      <c r="AH59" s="550">
        <f t="shared" si="4"/>
        <v>282.79899999999998</v>
      </c>
      <c r="AI59" s="428"/>
      <c r="AJ59" s="509" t="s">
        <v>358</v>
      </c>
      <c r="AK59" s="91"/>
      <c r="AL59" s="92"/>
    </row>
    <row r="60" spans="1:38" s="70" customFormat="1" ht="15.5">
      <c r="A60" s="282" t="s">
        <v>180</v>
      </c>
      <c r="B60" s="271" t="s">
        <v>181</v>
      </c>
      <c r="C60" s="97" t="s">
        <v>167</v>
      </c>
      <c r="D60" s="98" t="s">
        <v>168</v>
      </c>
      <c r="E60" s="272" t="s">
        <v>169</v>
      </c>
      <c r="F60" s="270" t="s">
        <v>74</v>
      </c>
      <c r="G60" s="428">
        <v>0.22519584245076582</v>
      </c>
      <c r="H60" s="428">
        <v>6.7664478482859225E-2</v>
      </c>
      <c r="I60" s="428">
        <v>6.6607221006564549E-2</v>
      </c>
      <c r="J60" s="428">
        <v>0.70519073668854837</v>
      </c>
      <c r="K60" s="428">
        <v>9.5153172866520776E-3</v>
      </c>
      <c r="L60" s="428">
        <v>0.95470350109409174</v>
      </c>
      <c r="M60" s="428">
        <v>0.23788293216630199</v>
      </c>
      <c r="N60" s="428">
        <v>9.8324945295404823E-2</v>
      </c>
      <c r="O60" s="428">
        <v>1.6916119620714806E-2</v>
      </c>
      <c r="P60" s="428">
        <v>0.86</v>
      </c>
      <c r="Q60" s="428">
        <v>2.0087892049598832E-2</v>
      </c>
      <c r="R60" s="428">
        <v>7.2950765864332592E-2</v>
      </c>
      <c r="S60" s="428">
        <v>0.24739824945295402</v>
      </c>
      <c r="T60" s="428">
        <v>0.14378701677607583</v>
      </c>
      <c r="U60" s="428">
        <v>0.11947009482129832</v>
      </c>
      <c r="V60" s="428">
        <v>0.32034901531728655</v>
      </c>
      <c r="W60" s="526">
        <v>0.20722246535375635</v>
      </c>
      <c r="X60" s="526">
        <v>0.25797082421590078</v>
      </c>
      <c r="Y60" s="428">
        <v>0.90289788475565269</v>
      </c>
      <c r="Z60" s="428">
        <v>0.38484172137126182</v>
      </c>
      <c r="AA60" s="428">
        <v>6.5549963530269845E-2</v>
      </c>
      <c r="AB60" s="428">
        <v>0.23153938730853388</v>
      </c>
      <c r="AC60" s="428">
        <v>0.21990955506929241</v>
      </c>
      <c r="AD60" s="428">
        <v>0.12158460977388767</v>
      </c>
      <c r="AE60" s="428">
        <v>6.0263676148796491E-2</v>
      </c>
      <c r="AF60" s="428">
        <v>1.9030634573304155E-2</v>
      </c>
      <c r="AG60" s="428">
        <v>2.1145149525893508E-2</v>
      </c>
      <c r="AH60" s="550">
        <f t="shared" si="4"/>
        <v>6.6579999999999995</v>
      </c>
      <c r="AI60" s="428"/>
      <c r="AJ60" s="509" t="s">
        <v>358</v>
      </c>
      <c r="AK60" s="91"/>
      <c r="AL60" s="92"/>
    </row>
    <row r="61" spans="1:38" s="70" customFormat="1" ht="50">
      <c r="A61" s="289" t="s">
        <v>182</v>
      </c>
      <c r="B61" s="308" t="s">
        <v>183</v>
      </c>
      <c r="C61" s="274" t="s">
        <v>184</v>
      </c>
      <c r="D61" s="309" t="s">
        <v>168</v>
      </c>
      <c r="E61" s="269" t="s">
        <v>169</v>
      </c>
      <c r="F61" s="270" t="s">
        <v>74</v>
      </c>
      <c r="G61" s="428">
        <v>76.669245691751087</v>
      </c>
      <c r="H61" s="428">
        <v>56.790072241045792</v>
      </c>
      <c r="I61" s="428">
        <v>16.800267549767579</v>
      </c>
      <c r="J61" s="428">
        <v>176.35305323889156</v>
      </c>
      <c r="K61" s="428">
        <v>2.4065833758002753</v>
      </c>
      <c r="L61" s="428">
        <v>194.35624690826052</v>
      </c>
      <c r="M61" s="428">
        <v>153.12871199998492</v>
      </c>
      <c r="N61" s="428">
        <v>41.801058781513333</v>
      </c>
      <c r="O61" s="428">
        <v>9.0638575223194895</v>
      </c>
      <c r="P61" s="428">
        <v>45.759</v>
      </c>
      <c r="Q61" s="428">
        <v>11.408442547967372</v>
      </c>
      <c r="R61" s="428">
        <v>22.614340528406792</v>
      </c>
      <c r="S61" s="428">
        <v>47.699991065819347</v>
      </c>
      <c r="T61" s="428">
        <v>51.146025412490339</v>
      </c>
      <c r="U61" s="428">
        <v>56.397146639146392</v>
      </c>
      <c r="V61" s="428">
        <v>164.50997052075712</v>
      </c>
      <c r="W61" s="526">
        <v>37.189420501041738</v>
      </c>
      <c r="X61" s="526">
        <v>142.49540810711559</v>
      </c>
      <c r="Y61" s="428">
        <v>444.93945597483713</v>
      </c>
      <c r="Z61" s="428">
        <v>224.66433225359211</v>
      </c>
      <c r="AA61" s="428">
        <v>40.172184303772823</v>
      </c>
      <c r="AB61" s="428">
        <v>114.9740773239871</v>
      </c>
      <c r="AC61" s="428">
        <v>47.984688879957872</v>
      </c>
      <c r="AD61" s="428">
        <v>53.473081891141675</v>
      </c>
      <c r="AE61" s="428">
        <v>23.24099998564515</v>
      </c>
      <c r="AF61" s="428">
        <v>16.224587537141087</v>
      </c>
      <c r="AG61" s="428">
        <v>16.295749217844858</v>
      </c>
      <c r="AH61" s="550">
        <f t="shared" si="4"/>
        <v>2288.5579999999986</v>
      </c>
      <c r="AI61" s="428"/>
      <c r="AJ61" s="509" t="s">
        <v>358</v>
      </c>
      <c r="AK61" s="91"/>
      <c r="AL61" s="92"/>
    </row>
    <row r="62" spans="1:38" s="71" customFormat="1" ht="13">
      <c r="A62" s="310"/>
      <c r="B62" s="311" t="s">
        <v>185</v>
      </c>
      <c r="C62" s="312"/>
      <c r="D62" s="313"/>
      <c r="E62" s="314"/>
      <c r="F62" s="31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6"/>
      <c r="X62" s="536"/>
      <c r="Y62" s="535"/>
      <c r="Z62" s="535"/>
      <c r="AA62" s="535"/>
      <c r="AB62" s="535"/>
      <c r="AC62" s="535"/>
      <c r="AD62" s="535"/>
      <c r="AE62" s="535"/>
      <c r="AF62" s="535"/>
      <c r="AG62" s="535"/>
      <c r="AH62" s="556"/>
      <c r="AI62" s="535"/>
      <c r="AJ62" s="510"/>
      <c r="AK62" s="145"/>
      <c r="AL62" s="143"/>
    </row>
    <row r="63" spans="1:38" s="70" customFormat="1" ht="15.5">
      <c r="A63" s="316" t="s">
        <v>186</v>
      </c>
      <c r="B63" s="285" t="s">
        <v>187</v>
      </c>
      <c r="C63" s="118" t="s">
        <v>167</v>
      </c>
      <c r="D63" s="98" t="s">
        <v>168</v>
      </c>
      <c r="E63" s="272" t="s">
        <v>169</v>
      </c>
      <c r="F63" s="270" t="s">
        <v>74</v>
      </c>
      <c r="G63" s="428">
        <v>2.7016472671028153</v>
      </c>
      <c r="H63" s="428">
        <v>1.9836116328920472</v>
      </c>
      <c r="I63" s="428">
        <v>0.59948336779639488</v>
      </c>
      <c r="J63" s="428">
        <v>6.6273161302262009</v>
      </c>
      <c r="K63" s="428">
        <v>0.13138524370665131</v>
      </c>
      <c r="L63" s="428">
        <v>8.3004919314764845</v>
      </c>
      <c r="M63" s="428">
        <v>4.9321409393320108</v>
      </c>
      <c r="N63" s="428">
        <v>1.3437960507484938</v>
      </c>
      <c r="O63" s="428">
        <v>0.36176774081087237</v>
      </c>
      <c r="P63" s="428">
        <v>0.76725061961539287</v>
      </c>
      <c r="Q63" s="428">
        <v>0.34465710442116898</v>
      </c>
      <c r="R63" s="428">
        <v>0.83108805321416646</v>
      </c>
      <c r="S63" s="428">
        <v>1.8901142269054534</v>
      </c>
      <c r="T63" s="428">
        <v>2.3942669062449289</v>
      </c>
      <c r="U63" s="428">
        <v>1.8546707658124961</v>
      </c>
      <c r="V63" s="428">
        <v>5.1063027740129208</v>
      </c>
      <c r="W63" s="526">
        <v>1.5680676062849639</v>
      </c>
      <c r="X63" s="526">
        <v>4.2648261201335771</v>
      </c>
      <c r="Y63" s="428">
        <v>13.779562141122231</v>
      </c>
      <c r="Z63" s="428">
        <v>6.4879866624814735</v>
      </c>
      <c r="AA63" s="428">
        <v>1.6523985999199313</v>
      </c>
      <c r="AB63" s="428">
        <v>3.2944085991746834</v>
      </c>
      <c r="AC63" s="428">
        <v>1.8852254736512521</v>
      </c>
      <c r="AD63" s="428">
        <v>2.0807756038192919</v>
      </c>
      <c r="AE63" s="428">
        <v>1.0675814918861388</v>
      </c>
      <c r="AF63" s="428">
        <v>0.59092804960154321</v>
      </c>
      <c r="AG63" s="428">
        <v>0.61476072171577301</v>
      </c>
      <c r="AH63" s="550">
        <f>SUM(G63:AG63)</f>
        <v>77.456511824109356</v>
      </c>
      <c r="AI63" s="428"/>
      <c r="AJ63" s="509" t="s">
        <v>358</v>
      </c>
      <c r="AK63" s="91"/>
      <c r="AL63" s="92"/>
    </row>
    <row r="64" spans="1:38" s="70" customFormat="1" ht="15.5">
      <c r="A64" s="316" t="s">
        <v>188</v>
      </c>
      <c r="B64" s="288" t="s">
        <v>189</v>
      </c>
      <c r="C64" s="118" t="s">
        <v>167</v>
      </c>
      <c r="D64" s="309" t="s">
        <v>168</v>
      </c>
      <c r="E64" s="269" t="s">
        <v>169</v>
      </c>
      <c r="F64" s="270" t="s">
        <v>74</v>
      </c>
      <c r="G64" s="428">
        <v>3.8428961278040928E-2</v>
      </c>
      <c r="H64" s="428">
        <v>2.2288797541263731E-2</v>
      </c>
      <c r="I64" s="428">
        <v>1.0760109157851456E-2</v>
      </c>
      <c r="J64" s="428">
        <v>9.4535244743980673E-2</v>
      </c>
      <c r="K64" s="428">
        <v>3.842896127804093E-3</v>
      </c>
      <c r="L64" s="428">
        <v>0.13526994369870407</v>
      </c>
      <c r="M64" s="428">
        <v>6.9940709526034484E-2</v>
      </c>
      <c r="N64" s="428">
        <v>2.2288797541263738E-2</v>
      </c>
      <c r="O64" s="428">
        <v>3.0743169022432737E-3</v>
      </c>
      <c r="P64" s="428">
        <v>0.12796359815038727</v>
      </c>
      <c r="Q64" s="428">
        <v>5.3800545789257272E-3</v>
      </c>
      <c r="R64" s="428">
        <v>1.3065846834533913E-2</v>
      </c>
      <c r="S64" s="428">
        <v>4.0734698954723376E-2</v>
      </c>
      <c r="T64" s="428">
        <v>4.9189070435892386E-2</v>
      </c>
      <c r="U64" s="428">
        <v>1.9983059864581282E-2</v>
      </c>
      <c r="V64" s="428">
        <v>5.3031966563696478E-2</v>
      </c>
      <c r="W64" s="526">
        <v>1.6908742962338005E-2</v>
      </c>
      <c r="X64" s="526">
        <v>2.9206010571311097E-2</v>
      </c>
      <c r="Y64" s="428">
        <v>0.18676475181127891</v>
      </c>
      <c r="Z64" s="428">
        <v>8.3775135586129215E-2</v>
      </c>
      <c r="AA64" s="428">
        <v>1.383442606009473E-2</v>
      </c>
      <c r="AB64" s="428">
        <v>2.8437431345750285E-2</v>
      </c>
      <c r="AC64" s="428">
        <v>1.6908742962338005E-2</v>
      </c>
      <c r="AD64" s="428">
        <v>2.1520218315702909E-2</v>
      </c>
      <c r="AE64" s="428">
        <v>1.383442606009473E-2</v>
      </c>
      <c r="AF64" s="428">
        <v>1.2297267608973095E-2</v>
      </c>
      <c r="AG64" s="428">
        <v>9.2229507067298211E-3</v>
      </c>
      <c r="AH64" s="550">
        <f>SUM(G64:AG64)</f>
        <v>1.1424881758906678</v>
      </c>
      <c r="AI64" s="428"/>
      <c r="AJ64" s="509" t="s">
        <v>358</v>
      </c>
      <c r="AK64" s="91"/>
      <c r="AL64" s="92"/>
    </row>
    <row r="65" spans="1:39" s="70" customFormat="1" ht="15.5">
      <c r="A65" s="295" t="s">
        <v>190</v>
      </c>
      <c r="B65" s="285" t="s">
        <v>191</v>
      </c>
      <c r="C65" s="118" t="s">
        <v>167</v>
      </c>
      <c r="D65" s="98" t="s">
        <v>168</v>
      </c>
      <c r="E65" s="272" t="s">
        <v>169</v>
      </c>
      <c r="F65" s="270" t="s">
        <v>74</v>
      </c>
      <c r="G65" s="428">
        <v>140.81187876602681</v>
      </c>
      <c r="H65" s="428">
        <v>106.04587783415255</v>
      </c>
      <c r="I65" s="428">
        <v>29.66554068491585</v>
      </c>
      <c r="J65" s="428">
        <v>296.53623462137631</v>
      </c>
      <c r="K65" s="428">
        <v>4.1087861885787591</v>
      </c>
      <c r="L65" s="428">
        <v>316.78700119780342</v>
      </c>
      <c r="M65" s="428">
        <v>296.21080075798358</v>
      </c>
      <c r="N65" s="428">
        <v>79.219143541115116</v>
      </c>
      <c r="O65" s="428">
        <v>14.243980820474627</v>
      </c>
      <c r="P65" s="428">
        <v>43.153445169967682</v>
      </c>
      <c r="Q65" s="428">
        <v>21.295542469715688</v>
      </c>
      <c r="R65" s="428">
        <v>40.758177635404493</v>
      </c>
      <c r="S65" s="428">
        <v>77.001539600754938</v>
      </c>
      <c r="T65" s="428">
        <v>76.379555901225487</v>
      </c>
      <c r="U65" s="428">
        <v>105.30763334037488</v>
      </c>
      <c r="V65" s="428">
        <v>287.60876388006255</v>
      </c>
      <c r="W65" s="526">
        <v>55.905298253103702</v>
      </c>
      <c r="X65" s="526">
        <v>301.8494957010405</v>
      </c>
      <c r="Y65" s="428">
        <v>881.46888513065869</v>
      </c>
      <c r="Z65" s="428">
        <v>446.24603792209382</v>
      </c>
      <c r="AA65" s="428">
        <v>78.905260432889264</v>
      </c>
      <c r="AB65" s="428">
        <v>228.36637189694309</v>
      </c>
      <c r="AC65" s="428">
        <v>85.37387635503103</v>
      </c>
      <c r="AD65" s="428">
        <v>98.923112003506731</v>
      </c>
      <c r="AE65" s="428">
        <v>40.873010841856718</v>
      </c>
      <c r="AF65" s="428">
        <v>28.577960219509212</v>
      </c>
      <c r="AG65" s="428">
        <v>31.258091597393651</v>
      </c>
      <c r="AH65" s="550">
        <f>SUM(G65:AG65)</f>
        <v>4212.8813027639599</v>
      </c>
      <c r="AI65" s="428"/>
      <c r="AJ65" s="509" t="s">
        <v>358</v>
      </c>
      <c r="AK65" s="91"/>
      <c r="AL65" s="92"/>
    </row>
    <row r="66" spans="1:39" s="70" customFormat="1" ht="15.5">
      <c r="A66" s="316" t="s">
        <v>192</v>
      </c>
      <c r="B66" s="271" t="s">
        <v>193</v>
      </c>
      <c r="C66" s="118" t="s">
        <v>167</v>
      </c>
      <c r="D66" s="98" t="s">
        <v>168</v>
      </c>
      <c r="E66" s="272" t="s">
        <v>169</v>
      </c>
      <c r="F66" s="270" t="s">
        <v>74</v>
      </c>
      <c r="G66" s="428">
        <v>20.728131292998395</v>
      </c>
      <c r="H66" s="428">
        <v>12.994345735316404</v>
      </c>
      <c r="I66" s="428">
        <v>8.7036429864358169</v>
      </c>
      <c r="J66" s="428">
        <v>81.13147500387646</v>
      </c>
      <c r="K66" s="428">
        <v>1.2494700030733876</v>
      </c>
      <c r="L66" s="428">
        <v>76.757791588801709</v>
      </c>
      <c r="M66" s="428">
        <v>42.446008659748642</v>
      </c>
      <c r="N66" s="428">
        <v>11.723292689059994</v>
      </c>
      <c r="O66" s="428">
        <v>2.7664666866840442</v>
      </c>
      <c r="P66" s="428">
        <v>49.293554830032313</v>
      </c>
      <c r="Q66" s="428">
        <v>3.0967650047720121</v>
      </c>
      <c r="R66" s="428">
        <v>6.7315857069901108</v>
      </c>
      <c r="S66" s="428">
        <v>13.69126479842912</v>
      </c>
      <c r="T66" s="428">
        <v>13.584221364041447</v>
      </c>
      <c r="U66" s="428">
        <v>14.623231472457235</v>
      </c>
      <c r="V66" s="428">
        <v>67.676837125735261</v>
      </c>
      <c r="W66" s="526">
        <v>20.30288794435894</v>
      </c>
      <c r="X66" s="526">
        <v>33.215921383825979</v>
      </c>
      <c r="Y66" s="428">
        <v>132.36600509157736</v>
      </c>
      <c r="Z66" s="428">
        <v>60.600024464609035</v>
      </c>
      <c r="AA66" s="428">
        <v>9.8087548909647406</v>
      </c>
      <c r="AB66" s="428">
        <v>36.316566236396042</v>
      </c>
      <c r="AC66" s="428">
        <v>20.565385422852817</v>
      </c>
      <c r="AD66" s="428">
        <v>14.250697771899048</v>
      </c>
      <c r="AE66" s="428">
        <v>8.2180814850966311</v>
      </c>
      <c r="AF66" s="428">
        <v>4.6720299972965433</v>
      </c>
      <c r="AG66" s="428">
        <v>5.1132575987067383</v>
      </c>
      <c r="AH66" s="550">
        <f>SUM(G66:AG66)</f>
        <v>772.62769723603628</v>
      </c>
      <c r="AI66" s="428"/>
      <c r="AJ66" s="509" t="s">
        <v>358</v>
      </c>
      <c r="AK66" s="91"/>
      <c r="AL66" s="92"/>
    </row>
    <row r="67" spans="1:39" s="70" customFormat="1" ht="40.5" customHeight="1">
      <c r="A67" s="295" t="s">
        <v>194</v>
      </c>
      <c r="B67" s="271" t="s">
        <v>195</v>
      </c>
      <c r="C67" s="317" t="s">
        <v>196</v>
      </c>
      <c r="D67" s="98" t="s">
        <v>168</v>
      </c>
      <c r="E67" s="272" t="s">
        <v>169</v>
      </c>
      <c r="F67" s="270" t="s">
        <v>74</v>
      </c>
      <c r="G67" s="428">
        <v>164.28008628740605</v>
      </c>
      <c r="H67" s="428">
        <v>121.04612399990226</v>
      </c>
      <c r="I67" s="428">
        <v>38.979427148305916</v>
      </c>
      <c r="J67" s="428">
        <v>384.38956100022295</v>
      </c>
      <c r="K67" s="428">
        <v>5.4934843314866022</v>
      </c>
      <c r="L67" s="428">
        <v>401.98055466178033</v>
      </c>
      <c r="M67" s="428">
        <v>343.65889106659029</v>
      </c>
      <c r="N67" s="428">
        <v>92.308521078464864</v>
      </c>
      <c r="O67" s="428">
        <v>17.375289564871785</v>
      </c>
      <c r="P67" s="428">
        <v>93.342214217765786</v>
      </c>
      <c r="Q67" s="428">
        <v>24.742344633487797</v>
      </c>
      <c r="R67" s="428">
        <v>48.333917242443306</v>
      </c>
      <c r="S67" s="428">
        <v>92.623653325044231</v>
      </c>
      <c r="T67" s="428">
        <v>92.40723324194775</v>
      </c>
      <c r="U67" s="428">
        <v>121.80551863850918</v>
      </c>
      <c r="V67" s="428">
        <v>360.44493574637443</v>
      </c>
      <c r="W67" s="526">
        <v>77.793162546709937</v>
      </c>
      <c r="X67" s="526">
        <v>339.35944921557132</v>
      </c>
      <c r="Y67" s="428">
        <v>1027.8012171151695</v>
      </c>
      <c r="Z67" s="428">
        <v>513.41782418477044</v>
      </c>
      <c r="AA67" s="428">
        <v>90.380248349834019</v>
      </c>
      <c r="AB67" s="428">
        <v>268.00578416385957</v>
      </c>
      <c r="AC67" s="428">
        <v>107.84139599449743</v>
      </c>
      <c r="AD67" s="428">
        <v>115.27610559754078</v>
      </c>
      <c r="AE67" s="428">
        <v>50.172508244899582</v>
      </c>
      <c r="AF67" s="428">
        <v>33.853215534016272</v>
      </c>
      <c r="AG67" s="428">
        <v>36.995332868522894</v>
      </c>
      <c r="AH67" s="550">
        <f>SUM(G67:AG67)</f>
        <v>5064.1079999999956</v>
      </c>
      <c r="AI67" s="428"/>
      <c r="AJ67" s="509" t="s">
        <v>358</v>
      </c>
      <c r="AK67" s="91"/>
      <c r="AL67" s="92"/>
    </row>
    <row r="68" spans="1:39" s="71" customFormat="1" ht="13">
      <c r="A68" s="310"/>
      <c r="B68" s="318" t="s">
        <v>197</v>
      </c>
      <c r="C68" s="103"/>
      <c r="D68" s="144"/>
      <c r="E68" s="292"/>
      <c r="F68" s="186"/>
      <c r="G68" s="535"/>
      <c r="H68" s="535"/>
      <c r="I68" s="535"/>
      <c r="J68" s="535"/>
      <c r="K68" s="535"/>
      <c r="L68" s="535"/>
      <c r="M68" s="535"/>
      <c r="N68" s="535"/>
      <c r="O68" s="535"/>
      <c r="P68" s="535"/>
      <c r="Q68" s="535"/>
      <c r="R68" s="535"/>
      <c r="S68" s="535"/>
      <c r="T68" s="535"/>
      <c r="U68" s="535"/>
      <c r="V68" s="535"/>
      <c r="W68" s="536"/>
      <c r="X68" s="536"/>
      <c r="Y68" s="535"/>
      <c r="Z68" s="535"/>
      <c r="AA68" s="535"/>
      <c r="AB68" s="535"/>
      <c r="AC68" s="535"/>
      <c r="AD68" s="535"/>
      <c r="AE68" s="535"/>
      <c r="AF68" s="535"/>
      <c r="AG68" s="535"/>
      <c r="AH68" s="556"/>
      <c r="AI68" s="535"/>
      <c r="AJ68" s="510"/>
      <c r="AK68" s="145"/>
      <c r="AL68" s="143"/>
    </row>
    <row r="69" spans="1:39" s="70" customFormat="1" ht="62.5">
      <c r="A69" s="319" t="s">
        <v>198</v>
      </c>
      <c r="B69" s="127" t="s">
        <v>199</v>
      </c>
      <c r="C69" s="320" t="s">
        <v>200</v>
      </c>
      <c r="D69" s="321" t="s">
        <v>201</v>
      </c>
      <c r="E69" s="305" t="s">
        <v>73</v>
      </c>
      <c r="F69" s="270" t="s">
        <v>74</v>
      </c>
      <c r="G69" s="542">
        <f>(G57)/(G57+G58+G59+G60)</f>
        <v>0.87275841916905172</v>
      </c>
      <c r="H69" s="542">
        <f t="shared" ref="H69:AG69" si="5">(H57)/(H57+H58+H59+H60)</f>
        <v>0.88921663875753254</v>
      </c>
      <c r="I69" s="542">
        <f t="shared" si="5"/>
        <v>0.78586511102879986</v>
      </c>
      <c r="J69" s="542">
        <f t="shared" si="5"/>
        <v>0.80125780080309716</v>
      </c>
      <c r="K69" s="542">
        <f t="shared" si="5"/>
        <v>0.77001344326177468</v>
      </c>
      <c r="L69" s="542">
        <f t="shared" si="5"/>
        <v>0.81505851002380569</v>
      </c>
      <c r="M69" s="542">
        <f t="shared" si="5"/>
        <v>0.87582696785972292</v>
      </c>
      <c r="N69" s="542">
        <f t="shared" si="5"/>
        <v>0.86529140249169001</v>
      </c>
      <c r="O69" s="542">
        <f t="shared" si="5"/>
        <v>0.83952733681157399</v>
      </c>
      <c r="P69" s="542">
        <f t="shared" si="5"/>
        <v>0.49569163076358974</v>
      </c>
      <c r="Q69" s="542">
        <f t="shared" si="5"/>
        <v>0.87404772427551514</v>
      </c>
      <c r="R69" s="542">
        <f t="shared" si="5"/>
        <v>0.85694032810048526</v>
      </c>
      <c r="S69" s="542">
        <f t="shared" si="5"/>
        <v>0.85019298190388182</v>
      </c>
      <c r="T69" s="542">
        <f t="shared" si="5"/>
        <v>0.85589663710971919</v>
      </c>
      <c r="U69" s="542">
        <f t="shared" si="5"/>
        <v>0.87654812879776434</v>
      </c>
      <c r="V69" s="542">
        <f t="shared" si="5"/>
        <v>0.82420735286528735</v>
      </c>
      <c r="W69" s="542">
        <f t="shared" si="5"/>
        <v>0.73806989068641993</v>
      </c>
      <c r="X69" s="542">
        <f t="shared" si="5"/>
        <v>0.891851369658753</v>
      </c>
      <c r="Y69" s="542">
        <f t="shared" si="5"/>
        <v>0.87306518140381584</v>
      </c>
      <c r="Z69" s="542">
        <f t="shared" si="5"/>
        <v>0.87992656755167475</v>
      </c>
      <c r="AA69" s="542">
        <f t="shared" si="5"/>
        <v>0.88783337404220575</v>
      </c>
      <c r="AB69" s="542">
        <f t="shared" si="5"/>
        <v>0.86320538637488242</v>
      </c>
      <c r="AC69" s="542">
        <f t="shared" si="5"/>
        <v>0.80844940070318483</v>
      </c>
      <c r="AD69" s="542">
        <f t="shared" si="5"/>
        <v>0.87594439479119823</v>
      </c>
      <c r="AE69" s="542">
        <f t="shared" si="5"/>
        <v>0.83588335510098777</v>
      </c>
      <c r="AF69" s="542">
        <f t="shared" si="5"/>
        <v>0.86679998425696603</v>
      </c>
      <c r="AG69" s="542">
        <f t="shared" si="5"/>
        <v>0.86756104949005541</v>
      </c>
      <c r="AH69" s="557">
        <f>(AH57)/(AH57+AH58+AH59+AH60)</f>
        <v>0.84792268122225822</v>
      </c>
      <c r="AI69" s="542"/>
      <c r="AJ69" s="509" t="s">
        <v>358</v>
      </c>
      <c r="AK69" s="91"/>
      <c r="AL69" s="565">
        <f>AH70-AH69</f>
        <v>6.2077318777741808E-2</v>
      </c>
      <c r="AM69" s="70">
        <f>AL69*(AH57+AH58+AH59+AH60)</f>
        <v>133.93882999999977</v>
      </c>
    </row>
    <row r="70" spans="1:39" s="213" customFormat="1" ht="12.5">
      <c r="A70" s="494" t="s">
        <v>354</v>
      </c>
      <c r="B70" s="495" t="s">
        <v>203</v>
      </c>
      <c r="C70" s="496" t="s">
        <v>204</v>
      </c>
      <c r="D70" s="321" t="s">
        <v>201</v>
      </c>
      <c r="E70" s="497" t="s">
        <v>73</v>
      </c>
      <c r="F70" s="322" t="s">
        <v>205</v>
      </c>
      <c r="G70" s="542">
        <v>0.92700000000000005</v>
      </c>
      <c r="H70" s="542">
        <v>0.94799999999999995</v>
      </c>
      <c r="I70" s="542">
        <v>0.84099999999999997</v>
      </c>
      <c r="J70" s="542">
        <v>0.85799999999999998</v>
      </c>
      <c r="K70" s="542">
        <v>0.85399999999999998</v>
      </c>
      <c r="L70" s="542">
        <v>0.86499999999999999</v>
      </c>
      <c r="M70" s="542">
        <v>0.94399999999999995</v>
      </c>
      <c r="N70" s="542">
        <v>0.93899999999999995</v>
      </c>
      <c r="O70" s="542">
        <v>0.92500000000000004</v>
      </c>
      <c r="P70" s="542">
        <v>0.51</v>
      </c>
      <c r="Q70" s="542">
        <v>0.93500000000000005</v>
      </c>
      <c r="R70" s="542">
        <v>0.91500000000000004</v>
      </c>
      <c r="S70" s="542">
        <v>0.92900000000000005</v>
      </c>
      <c r="T70" s="542">
        <v>0.92700000000000005</v>
      </c>
      <c r="U70" s="542">
        <v>0.94099999999999995</v>
      </c>
      <c r="V70" s="542">
        <v>0.88900000000000001</v>
      </c>
      <c r="W70" s="542">
        <v>0.85399999999999998</v>
      </c>
      <c r="X70" s="542">
        <v>0.96099999999999997</v>
      </c>
      <c r="Y70" s="542">
        <v>0.93100000000000005</v>
      </c>
      <c r="Z70" s="542">
        <v>0.94399999999999995</v>
      </c>
      <c r="AA70" s="542">
        <v>0.95099999999999996</v>
      </c>
      <c r="AB70" s="542">
        <v>0.91700000000000004</v>
      </c>
      <c r="AC70" s="542">
        <v>0.89900000000000002</v>
      </c>
      <c r="AD70" s="542">
        <v>0.92900000000000005</v>
      </c>
      <c r="AE70" s="542">
        <v>0.92700000000000005</v>
      </c>
      <c r="AF70" s="542">
        <v>0.93600000000000005</v>
      </c>
      <c r="AG70" s="542">
        <v>0.93500000000000005</v>
      </c>
      <c r="AH70" s="557">
        <v>0.91</v>
      </c>
      <c r="AI70" s="542"/>
      <c r="AJ70" s="509" t="s">
        <v>358</v>
      </c>
      <c r="AK70" s="498"/>
      <c r="AL70" s="225"/>
    </row>
    <row r="71" spans="1:39" s="70" customFormat="1" ht="13" thickBot="1">
      <c r="A71" s="128" t="s">
        <v>206</v>
      </c>
      <c r="B71" s="323" t="s">
        <v>207</v>
      </c>
      <c r="C71" s="129" t="s">
        <v>71</v>
      </c>
      <c r="D71" s="324" t="s">
        <v>168</v>
      </c>
      <c r="E71" s="325" t="s">
        <v>169</v>
      </c>
      <c r="F71" s="326" t="s">
        <v>74</v>
      </c>
      <c r="G71" s="545">
        <v>50.704999999999998</v>
      </c>
      <c r="H71" s="545">
        <v>13.273999999999999</v>
      </c>
      <c r="I71" s="545">
        <v>141.69499999999999</v>
      </c>
      <c r="J71" s="545">
        <v>1.863</v>
      </c>
      <c r="K71" s="545">
        <v>156.08500000000001</v>
      </c>
      <c r="L71" s="545">
        <v>136.74100000000001</v>
      </c>
      <c r="M71" s="545">
        <v>37.128999999999998</v>
      </c>
      <c r="N71" s="545">
        <v>7.8289999999999997</v>
      </c>
      <c r="O71" s="545">
        <v>22.247</v>
      </c>
      <c r="P71" s="545">
        <v>10.125999999999999</v>
      </c>
      <c r="Q71" s="545">
        <v>19.401</v>
      </c>
      <c r="R71" s="545">
        <v>41.350999999999999</v>
      </c>
      <c r="S71" s="545">
        <v>43.667999999999999</v>
      </c>
      <c r="T71" s="545">
        <v>50.121000000000002</v>
      </c>
      <c r="U71" s="545">
        <v>138.65100000000001</v>
      </c>
      <c r="V71" s="545">
        <v>29.515000000000001</v>
      </c>
      <c r="W71" s="546">
        <v>130.102</v>
      </c>
      <c r="X71" s="546">
        <v>392.60700000000003</v>
      </c>
      <c r="Y71" s="545">
        <v>201.93699999999998</v>
      </c>
      <c r="Z71" s="545">
        <v>35.588999999999999</v>
      </c>
      <c r="AA71" s="545">
        <v>100.417</v>
      </c>
      <c r="AB71" s="545">
        <v>40.311</v>
      </c>
      <c r="AC71" s="545">
        <v>46.444000000000003</v>
      </c>
      <c r="AD71" s="545">
        <v>19.873000000000001</v>
      </c>
      <c r="AE71" s="545">
        <v>14.25</v>
      </c>
      <c r="AF71" s="545">
        <v>14.273999999999999</v>
      </c>
      <c r="AG71" s="545">
        <v>14.221083473882532</v>
      </c>
      <c r="AH71" s="558">
        <v>1963.0519999999999</v>
      </c>
      <c r="AI71" s="545"/>
      <c r="AJ71" s="509" t="s">
        <v>358</v>
      </c>
      <c r="AK71" s="130"/>
      <c r="AL71" s="563">
        <f>AH57+AH59-AH71</f>
        <v>149.23599999999965</v>
      </c>
      <c r="AM71" s="564"/>
    </row>
    <row r="72" spans="1:39" s="71" customFormat="1" ht="13">
      <c r="A72" s="155"/>
      <c r="B72" s="131" t="s">
        <v>208</v>
      </c>
      <c r="C72" s="131"/>
      <c r="D72" s="156"/>
      <c r="E72" s="157"/>
      <c r="F72" s="189"/>
      <c r="G72" s="537"/>
      <c r="H72" s="537"/>
      <c r="I72" s="537"/>
      <c r="J72" s="537"/>
      <c r="K72" s="537"/>
      <c r="L72" s="537"/>
      <c r="M72" s="537"/>
      <c r="N72" s="537"/>
      <c r="O72" s="537"/>
      <c r="P72" s="537"/>
      <c r="Q72" s="537"/>
      <c r="R72" s="537"/>
      <c r="S72" s="537"/>
      <c r="T72" s="537"/>
      <c r="U72" s="537"/>
      <c r="V72" s="537"/>
      <c r="W72" s="538"/>
      <c r="X72" s="538"/>
      <c r="Y72" s="537"/>
      <c r="Z72" s="537"/>
      <c r="AA72" s="537"/>
      <c r="AB72" s="537"/>
      <c r="AC72" s="537"/>
      <c r="AD72" s="537"/>
      <c r="AE72" s="537"/>
      <c r="AF72" s="537"/>
      <c r="AG72" s="537"/>
      <c r="AH72" s="559"/>
      <c r="AI72" s="537"/>
      <c r="AJ72" s="512"/>
      <c r="AK72" s="158"/>
    </row>
    <row r="73" spans="1:39" s="70" customFormat="1" ht="23.25" customHeight="1">
      <c r="A73" s="132" t="s">
        <v>209</v>
      </c>
      <c r="B73" s="327" t="s">
        <v>210</v>
      </c>
      <c r="C73" s="328" t="s">
        <v>211</v>
      </c>
      <c r="D73" s="133" t="s">
        <v>72</v>
      </c>
      <c r="E73" s="133" t="s">
        <v>73</v>
      </c>
      <c r="F73" s="90" t="s">
        <v>74</v>
      </c>
      <c r="G73" s="437">
        <v>2.2658900482772877</v>
      </c>
      <c r="H73" s="437">
        <v>1.3097950459880101</v>
      </c>
      <c r="I73" s="437">
        <v>0.40288676734356921</v>
      </c>
      <c r="J73" s="437">
        <v>4.2626936595880327</v>
      </c>
      <c r="K73" s="437">
        <v>7.1998562301661212E-2</v>
      </c>
      <c r="L73" s="437">
        <v>4.6643995513394536</v>
      </c>
      <c r="M73" s="437">
        <v>2.9686722660936335</v>
      </c>
      <c r="N73" s="437">
        <v>0.90735477835964784</v>
      </c>
      <c r="O73" s="437">
        <v>0.1695780927370214</v>
      </c>
      <c r="P73" s="437">
        <v>1.2018461562390803</v>
      </c>
      <c r="Q73" s="437">
        <v>0.21821548202664218</v>
      </c>
      <c r="R73" s="437">
        <v>0.50597894169306379</v>
      </c>
      <c r="S73" s="437">
        <v>1.1032287468067579</v>
      </c>
      <c r="T73" s="437">
        <v>0.9266089049608941</v>
      </c>
      <c r="U73" s="437">
        <v>1.0928621883266747</v>
      </c>
      <c r="V73" s="437">
        <v>2.8696387560621144</v>
      </c>
      <c r="W73" s="524">
        <v>0.83705997753413963</v>
      </c>
      <c r="X73" s="437">
        <v>3.0762024735317244</v>
      </c>
      <c r="Y73" s="437">
        <v>9.0242684378924238</v>
      </c>
      <c r="Z73" s="437">
        <v>4.7165353864718096</v>
      </c>
      <c r="AA73" s="437">
        <v>0.95947874175182668</v>
      </c>
      <c r="AB73" s="437">
        <v>2.522108970244255</v>
      </c>
      <c r="AC73" s="437">
        <v>1.421505744818724</v>
      </c>
      <c r="AD73" s="437">
        <v>1.1583365591278296</v>
      </c>
      <c r="AE73" s="539">
        <v>0.54948403191643602</v>
      </c>
      <c r="AF73" s="437">
        <v>0.32014570788972879</v>
      </c>
      <c r="AG73" s="437">
        <v>0.40867381095592548</v>
      </c>
      <c r="AH73" s="560">
        <f>SUM(G73:AG73)</f>
        <v>49.935447790278367</v>
      </c>
      <c r="AI73" s="437">
        <v>0.40867381095592548</v>
      </c>
      <c r="AJ73" s="508" t="s">
        <v>359</v>
      </c>
      <c r="AK73" s="91"/>
      <c r="AL73" s="143"/>
    </row>
    <row r="74" spans="1:39" s="70" customFormat="1" ht="14.75" customHeight="1" thickBot="1">
      <c r="A74" s="329" t="s">
        <v>212</v>
      </c>
      <c r="B74" s="330" t="s">
        <v>213</v>
      </c>
      <c r="C74" s="330" t="s">
        <v>214</v>
      </c>
      <c r="D74" s="331" t="s">
        <v>72</v>
      </c>
      <c r="E74" s="331" t="s">
        <v>73</v>
      </c>
      <c r="F74" s="332" t="s">
        <v>74</v>
      </c>
      <c r="G74" s="438">
        <f t="shared" ref="G74:AG74" si="6">G25-G32-G73</f>
        <v>10.575893675329542</v>
      </c>
      <c r="H74" s="540">
        <f>H25-H32-H73</f>
        <v>-1.5637764678907677</v>
      </c>
      <c r="I74" s="540">
        <f t="shared" si="6"/>
        <v>-3.2798993413206023E-2</v>
      </c>
      <c r="J74" s="540">
        <f t="shared" si="6"/>
        <v>31.001387174409693</v>
      </c>
      <c r="K74" s="540">
        <f t="shared" si="6"/>
        <v>4.3112431943230139E-2</v>
      </c>
      <c r="L74" s="540">
        <f t="shared" si="6"/>
        <v>5.222343763852809</v>
      </c>
      <c r="M74" s="540">
        <f t="shared" si="6"/>
        <v>5.9429025584941826</v>
      </c>
      <c r="N74" s="540">
        <f t="shared" si="6"/>
        <v>1.9899123865721673</v>
      </c>
      <c r="O74" s="540">
        <f t="shared" si="6"/>
        <v>1.6905482415513531</v>
      </c>
      <c r="P74" s="540">
        <f t="shared" si="6"/>
        <v>5.2803003969425735</v>
      </c>
      <c r="Q74" s="540">
        <f t="shared" si="6"/>
        <v>-0.33471224647911035</v>
      </c>
      <c r="R74" s="540">
        <f t="shared" si="6"/>
        <v>3.7681002449046979</v>
      </c>
      <c r="S74" s="540">
        <f t="shared" si="6"/>
        <v>11.694238966552385</v>
      </c>
      <c r="T74" s="540">
        <f t="shared" si="6"/>
        <v>5.276630583177031</v>
      </c>
      <c r="U74" s="540">
        <f t="shared" si="6"/>
        <v>1.6478055798352738</v>
      </c>
      <c r="V74" s="540">
        <f t="shared" si="6"/>
        <v>10.082444563472579</v>
      </c>
      <c r="W74" s="540">
        <f t="shared" si="6"/>
        <v>2.3187264858980177</v>
      </c>
      <c r="X74" s="540">
        <f t="shared" si="6"/>
        <v>-1.7117760229751742</v>
      </c>
      <c r="Y74" s="540">
        <f t="shared" si="6"/>
        <v>11.941889882068246</v>
      </c>
      <c r="Z74" s="540">
        <f>Z25-Z32-Z73</f>
        <v>-43.321730045835785</v>
      </c>
      <c r="AA74" s="540">
        <f t="shared" si="6"/>
        <v>-0.73183794561022331</v>
      </c>
      <c r="AB74" s="540">
        <f t="shared" si="6"/>
        <v>2.5377496033461631</v>
      </c>
      <c r="AC74" s="540">
        <f t="shared" si="6"/>
        <v>-4.7689368979348252</v>
      </c>
      <c r="AD74" s="540">
        <f>AD25-AD32-AD73</f>
        <v>4.765014154268278</v>
      </c>
      <c r="AE74" s="540">
        <f t="shared" si="6"/>
        <v>2.8823296505181863</v>
      </c>
      <c r="AF74" s="540">
        <f t="shared" si="6"/>
        <v>2.8636714483702401</v>
      </c>
      <c r="AG74" s="540">
        <f t="shared" si="6"/>
        <v>1.73330961216312</v>
      </c>
      <c r="AH74" s="561">
        <f>AH25-AH32-AH73</f>
        <v>70.792742783530514</v>
      </c>
      <c r="AI74" s="540">
        <f t="shared" ref="AI74" si="7">AI25-AI32-AI73</f>
        <v>56.591326189044075</v>
      </c>
      <c r="AJ74" s="513"/>
      <c r="AK74" s="134"/>
      <c r="AL74" s="92"/>
    </row>
    <row r="75" spans="1:39" s="70" customFormat="1" ht="12.5">
      <c r="A75" s="333"/>
      <c r="B75" s="225"/>
      <c r="C75" s="225"/>
      <c r="D75" s="135"/>
      <c r="E75" s="136"/>
      <c r="F75" s="136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  <c r="V75" s="334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334"/>
      <c r="AH75" s="334"/>
      <c r="AI75" s="334"/>
      <c r="AJ75" s="514"/>
      <c r="AK75" s="73"/>
      <c r="AL75" s="92"/>
    </row>
    <row r="76" spans="1:39" s="70" customFormat="1" ht="13" thickBot="1">
      <c r="A76" s="335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514"/>
      <c r="AK76" s="137"/>
      <c r="AL76" s="92"/>
    </row>
    <row r="77" spans="1:39" s="70" customFormat="1" ht="12.5">
      <c r="A77" s="201" t="s">
        <v>215</v>
      </c>
      <c r="B77" s="202" t="s">
        <v>216</v>
      </c>
      <c r="C77" s="203" t="s">
        <v>217</v>
      </c>
      <c r="D77" s="203"/>
      <c r="E77" s="203"/>
      <c r="F77" s="203"/>
      <c r="G77" s="204">
        <f>IFERROR(G32-(SUM(G35:G38)+G42+G43+G51),"")</f>
        <v>7.1054273576010019E-15</v>
      </c>
      <c r="H77" s="204">
        <f t="shared" ref="H77:AH77" si="8">IFERROR(H32-(SUM(H35:H38)+H42+H43+H51),"")</f>
        <v>-7.1054273576010019E-15</v>
      </c>
      <c r="I77" s="204">
        <f t="shared" si="8"/>
        <v>0</v>
      </c>
      <c r="J77" s="204">
        <f t="shared" si="8"/>
        <v>0</v>
      </c>
      <c r="K77" s="204">
        <f t="shared" si="8"/>
        <v>2.2204460492503131E-16</v>
      </c>
      <c r="L77" s="204">
        <f t="shared" si="8"/>
        <v>-1.4210854715202004E-14</v>
      </c>
      <c r="M77" s="204">
        <f t="shared" si="8"/>
        <v>0</v>
      </c>
      <c r="N77" s="204">
        <f t="shared" si="8"/>
        <v>0</v>
      </c>
      <c r="O77" s="204">
        <f t="shared" si="8"/>
        <v>-4.4408920985006262E-16</v>
      </c>
      <c r="P77" s="204">
        <f t="shared" si="8"/>
        <v>-3.5527136788005009E-15</v>
      </c>
      <c r="Q77" s="204">
        <f t="shared" si="8"/>
        <v>0</v>
      </c>
      <c r="R77" s="204">
        <f t="shared" si="8"/>
        <v>0</v>
      </c>
      <c r="S77" s="204">
        <f t="shared" si="8"/>
        <v>0</v>
      </c>
      <c r="T77" s="204">
        <f t="shared" si="8"/>
        <v>0</v>
      </c>
      <c r="U77" s="204">
        <f t="shared" si="8"/>
        <v>0</v>
      </c>
      <c r="V77" s="204">
        <f t="shared" si="8"/>
        <v>0</v>
      </c>
      <c r="W77" s="204">
        <f t="shared" si="8"/>
        <v>0</v>
      </c>
      <c r="X77" s="204">
        <f t="shared" si="8"/>
        <v>0</v>
      </c>
      <c r="Y77" s="204">
        <f t="shared" si="8"/>
        <v>-5.6843418860808015E-14</v>
      </c>
      <c r="Z77" s="204">
        <f t="shared" si="8"/>
        <v>0</v>
      </c>
      <c r="AA77" s="204">
        <f t="shared" si="8"/>
        <v>3.5527136788005009E-15</v>
      </c>
      <c r="AB77" s="204">
        <f t="shared" si="8"/>
        <v>0</v>
      </c>
      <c r="AC77" s="204">
        <f t="shared" si="8"/>
        <v>-7.1054273576010019E-15</v>
      </c>
      <c r="AD77" s="204">
        <f t="shared" si="8"/>
        <v>3.5527136788005009E-15</v>
      </c>
      <c r="AE77" s="204">
        <f t="shared" si="8"/>
        <v>1.7763568394002505E-15</v>
      </c>
      <c r="AF77" s="204">
        <f t="shared" si="8"/>
        <v>8.8817841970012523E-16</v>
      </c>
      <c r="AG77" s="204">
        <f t="shared" si="8"/>
        <v>0</v>
      </c>
      <c r="AH77" s="204">
        <f t="shared" si="8"/>
        <v>-2.2737367544323206E-13</v>
      </c>
      <c r="AI77" s="204"/>
      <c r="AJ77" s="515"/>
      <c r="AK77" s="137"/>
      <c r="AL77" s="92"/>
    </row>
    <row r="78" spans="1:39" s="70" customFormat="1" ht="12.5">
      <c r="A78" s="205" t="s">
        <v>218</v>
      </c>
      <c r="B78" s="206" t="s">
        <v>219</v>
      </c>
      <c r="C78" s="207" t="s">
        <v>220</v>
      </c>
      <c r="D78" s="207"/>
      <c r="E78" s="207"/>
      <c r="F78" s="207"/>
      <c r="G78" s="208">
        <f>IFERROR(G24-(G23-(G27+G28)),"")</f>
        <v>0</v>
      </c>
      <c r="H78" s="208">
        <f t="shared" ref="H78:AG78" si="9">IFERROR(H24-(H23-(H27+H28)),"")</f>
        <v>0</v>
      </c>
      <c r="I78" s="208">
        <f t="shared" si="9"/>
        <v>0</v>
      </c>
      <c r="J78" s="208">
        <f t="shared" si="9"/>
        <v>0</v>
      </c>
      <c r="K78" s="208">
        <f t="shared" si="9"/>
        <v>0</v>
      </c>
      <c r="L78" s="208">
        <f t="shared" si="9"/>
        <v>0</v>
      </c>
      <c r="M78" s="208">
        <f t="shared" si="9"/>
        <v>0</v>
      </c>
      <c r="N78" s="208">
        <f t="shared" si="9"/>
        <v>0</v>
      </c>
      <c r="O78" s="208">
        <f t="shared" si="9"/>
        <v>0</v>
      </c>
      <c r="P78" s="208">
        <f t="shared" si="9"/>
        <v>0</v>
      </c>
      <c r="Q78" s="208">
        <f t="shared" si="9"/>
        <v>0</v>
      </c>
      <c r="R78" s="208">
        <f t="shared" si="9"/>
        <v>0</v>
      </c>
      <c r="S78" s="208">
        <f t="shared" si="9"/>
        <v>0</v>
      </c>
      <c r="T78" s="208">
        <f t="shared" si="9"/>
        <v>0</v>
      </c>
      <c r="U78" s="208">
        <f t="shared" si="9"/>
        <v>0</v>
      </c>
      <c r="V78" s="208">
        <f t="shared" si="9"/>
        <v>0</v>
      </c>
      <c r="W78" s="208">
        <f t="shared" si="9"/>
        <v>0</v>
      </c>
      <c r="X78" s="208">
        <f t="shared" si="9"/>
        <v>0</v>
      </c>
      <c r="Y78" s="208">
        <f t="shared" si="9"/>
        <v>0</v>
      </c>
      <c r="Z78" s="208">
        <f>IFERROR(Z24-(Z23-(Z27+Z28)),"")</f>
        <v>0</v>
      </c>
      <c r="AA78" s="208">
        <f t="shared" si="9"/>
        <v>0</v>
      </c>
      <c r="AB78" s="208">
        <f t="shared" si="9"/>
        <v>0</v>
      </c>
      <c r="AC78" s="208">
        <f t="shared" si="9"/>
        <v>0</v>
      </c>
      <c r="AD78" s="208">
        <f t="shared" si="9"/>
        <v>0</v>
      </c>
      <c r="AE78" s="208">
        <f t="shared" si="9"/>
        <v>0</v>
      </c>
      <c r="AF78" s="208">
        <f t="shared" si="9"/>
        <v>0</v>
      </c>
      <c r="AG78" s="208">
        <f t="shared" si="9"/>
        <v>0</v>
      </c>
      <c r="AH78" s="208">
        <f>IFERROR(AH24-(AH23-(AH27+AH28)),"")</f>
        <v>0</v>
      </c>
      <c r="AI78" s="208"/>
      <c r="AJ78" s="515"/>
      <c r="AK78" s="137"/>
      <c r="AL78" s="92"/>
    </row>
    <row r="79" spans="1:39" s="70" customFormat="1" ht="12.5">
      <c r="A79" s="336" t="s">
        <v>221</v>
      </c>
      <c r="B79" s="337" t="s">
        <v>222</v>
      </c>
      <c r="C79" s="5" t="s">
        <v>223</v>
      </c>
      <c r="D79" s="5"/>
      <c r="E79" s="5"/>
      <c r="F79" s="5"/>
      <c r="G79" s="208">
        <f>IFERROR(G25-(G24+(G14+G15+G18+G19)-(G16+G17+G20+G21)), "")</f>
        <v>0</v>
      </c>
      <c r="H79" s="208">
        <f t="shared" ref="H79:AG79" si="10">IFERROR(H25-(H24+(H14+H15+H18+H19)-(H16+H17+H20+H21)), "")</f>
        <v>0</v>
      </c>
      <c r="I79" s="208">
        <f t="shared" si="10"/>
        <v>0</v>
      </c>
      <c r="J79" s="208">
        <f t="shared" si="10"/>
        <v>0</v>
      </c>
      <c r="K79" s="208">
        <f t="shared" si="10"/>
        <v>0</v>
      </c>
      <c r="L79" s="208">
        <f t="shared" si="10"/>
        <v>0</v>
      </c>
      <c r="M79" s="208">
        <f t="shared" si="10"/>
        <v>0</v>
      </c>
      <c r="N79" s="208">
        <f t="shared" si="10"/>
        <v>0</v>
      </c>
      <c r="O79" s="208">
        <f t="shared" si="10"/>
        <v>0</v>
      </c>
      <c r="P79" s="208">
        <f t="shared" si="10"/>
        <v>0</v>
      </c>
      <c r="Q79" s="208">
        <f t="shared" si="10"/>
        <v>0</v>
      </c>
      <c r="R79" s="208">
        <f t="shared" si="10"/>
        <v>0</v>
      </c>
      <c r="S79" s="208">
        <f t="shared" si="10"/>
        <v>0</v>
      </c>
      <c r="T79" s="208">
        <f t="shared" si="10"/>
        <v>0</v>
      </c>
      <c r="U79" s="208">
        <f t="shared" si="10"/>
        <v>0</v>
      </c>
      <c r="V79" s="208">
        <f t="shared" si="10"/>
        <v>0</v>
      </c>
      <c r="W79" s="208">
        <f t="shared" si="10"/>
        <v>0</v>
      </c>
      <c r="X79" s="208">
        <f t="shared" si="10"/>
        <v>0</v>
      </c>
      <c r="Y79" s="208">
        <f t="shared" si="10"/>
        <v>0</v>
      </c>
      <c r="Z79" s="208">
        <f t="shared" si="10"/>
        <v>0</v>
      </c>
      <c r="AA79" s="208">
        <f t="shared" si="10"/>
        <v>0</v>
      </c>
      <c r="AB79" s="208">
        <f t="shared" si="10"/>
        <v>0</v>
      </c>
      <c r="AC79" s="208">
        <f t="shared" si="10"/>
        <v>0</v>
      </c>
      <c r="AD79" s="208">
        <f t="shared" si="10"/>
        <v>0</v>
      </c>
      <c r="AE79" s="208">
        <f t="shared" si="10"/>
        <v>0</v>
      </c>
      <c r="AF79" s="208">
        <f t="shared" si="10"/>
        <v>0</v>
      </c>
      <c r="AG79" s="208">
        <f t="shared" si="10"/>
        <v>0</v>
      </c>
      <c r="AH79" s="208">
        <f t="shared" ref="AH79" si="11">IFERROR(AH25-(AH24+(AH14+AH15+AH18+AH19)-(AH16+AH17+AH20+AH21)), "")</f>
        <v>-2.2737367544323206E-13</v>
      </c>
      <c r="AI79" s="208"/>
      <c r="AJ79" s="515"/>
      <c r="AK79" s="73"/>
      <c r="AL79" s="92"/>
    </row>
    <row r="80" spans="1:39" s="70" customFormat="1" ht="12.5">
      <c r="A80" s="336" t="s">
        <v>224</v>
      </c>
      <c r="B80" s="338" t="s">
        <v>225</v>
      </c>
      <c r="C80" s="5" t="s">
        <v>226</v>
      </c>
      <c r="D80" s="5"/>
      <c r="E80" s="5"/>
      <c r="F80" s="5"/>
      <c r="G80" s="208">
        <f>IFERROR(G28-(SUM(G29:G30)),"")</f>
        <v>0</v>
      </c>
      <c r="H80" s="208">
        <f t="shared" ref="H80:AG80" si="12">IFERROR(H28-(SUM(H29:H30)),"")</f>
        <v>0</v>
      </c>
      <c r="I80" s="208">
        <f t="shared" si="12"/>
        <v>0</v>
      </c>
      <c r="J80" s="208">
        <f t="shared" si="12"/>
        <v>0</v>
      </c>
      <c r="K80" s="208">
        <f t="shared" si="12"/>
        <v>0</v>
      </c>
      <c r="L80" s="208">
        <f t="shared" si="12"/>
        <v>0</v>
      </c>
      <c r="M80" s="208">
        <f t="shared" si="12"/>
        <v>0</v>
      </c>
      <c r="N80" s="208">
        <f t="shared" si="12"/>
        <v>0</v>
      </c>
      <c r="O80" s="208">
        <f t="shared" si="12"/>
        <v>0</v>
      </c>
      <c r="P80" s="208">
        <f t="shared" si="12"/>
        <v>0</v>
      </c>
      <c r="Q80" s="208">
        <f t="shared" si="12"/>
        <v>0</v>
      </c>
      <c r="R80" s="208">
        <f t="shared" si="12"/>
        <v>0</v>
      </c>
      <c r="S80" s="208">
        <f t="shared" si="12"/>
        <v>0</v>
      </c>
      <c r="T80" s="208">
        <f t="shared" si="12"/>
        <v>0</v>
      </c>
      <c r="U80" s="208">
        <f t="shared" si="12"/>
        <v>0</v>
      </c>
      <c r="V80" s="208">
        <f t="shared" si="12"/>
        <v>0</v>
      </c>
      <c r="W80" s="208">
        <f t="shared" si="12"/>
        <v>0</v>
      </c>
      <c r="X80" s="208">
        <f t="shared" si="12"/>
        <v>0</v>
      </c>
      <c r="Y80" s="208">
        <f t="shared" si="12"/>
        <v>0</v>
      </c>
      <c r="Z80" s="208">
        <f t="shared" si="12"/>
        <v>0</v>
      </c>
      <c r="AA80" s="208">
        <f t="shared" si="12"/>
        <v>0</v>
      </c>
      <c r="AB80" s="208">
        <f t="shared" si="12"/>
        <v>0</v>
      </c>
      <c r="AC80" s="208">
        <f t="shared" si="12"/>
        <v>0</v>
      </c>
      <c r="AD80" s="208">
        <f t="shared" si="12"/>
        <v>0</v>
      </c>
      <c r="AE80" s="208">
        <f t="shared" si="12"/>
        <v>0</v>
      </c>
      <c r="AF80" s="208">
        <f t="shared" si="12"/>
        <v>0</v>
      </c>
      <c r="AG80" s="208">
        <f t="shared" si="12"/>
        <v>0</v>
      </c>
      <c r="AH80" s="208">
        <f t="shared" ref="AH80" si="13">IFERROR(AH28-(SUM(AH29:AH30)),"")</f>
        <v>0</v>
      </c>
      <c r="AI80" s="208"/>
      <c r="AJ80" s="515"/>
      <c r="AK80" s="137"/>
      <c r="AL80" s="92"/>
    </row>
    <row r="81" spans="1:38" s="70" customFormat="1" ht="12.5">
      <c r="A81" s="205" t="s">
        <v>227</v>
      </c>
      <c r="B81" s="206" t="s">
        <v>228</v>
      </c>
      <c r="C81" s="207" t="s">
        <v>229</v>
      </c>
      <c r="D81" s="207"/>
      <c r="E81" s="207"/>
      <c r="F81" s="207"/>
      <c r="G81" s="208">
        <f>IFERROR(G61-(SUM(G54:G60)),"")</f>
        <v>0</v>
      </c>
      <c r="H81" s="208">
        <f t="shared" ref="H81:AG81" si="14">IFERROR(H61-(SUM(H54:H60)),"")</f>
        <v>0</v>
      </c>
      <c r="I81" s="208">
        <f t="shared" si="14"/>
        <v>0</v>
      </c>
      <c r="J81" s="208">
        <f t="shared" si="14"/>
        <v>0</v>
      </c>
      <c r="K81" s="208">
        <f t="shared" si="14"/>
        <v>0</v>
      </c>
      <c r="L81" s="208">
        <f t="shared" si="14"/>
        <v>0</v>
      </c>
      <c r="M81" s="208">
        <f t="shared" si="14"/>
        <v>0</v>
      </c>
      <c r="N81" s="208">
        <f t="shared" si="14"/>
        <v>0</v>
      </c>
      <c r="O81" s="208">
        <f t="shared" si="14"/>
        <v>0</v>
      </c>
      <c r="P81" s="208">
        <f t="shared" si="14"/>
        <v>0</v>
      </c>
      <c r="Q81" s="208">
        <f t="shared" si="14"/>
        <v>0</v>
      </c>
      <c r="R81" s="208">
        <f t="shared" si="14"/>
        <v>0</v>
      </c>
      <c r="S81" s="208">
        <f t="shared" si="14"/>
        <v>0</v>
      </c>
      <c r="T81" s="208">
        <f t="shared" si="14"/>
        <v>0</v>
      </c>
      <c r="U81" s="208">
        <f t="shared" si="14"/>
        <v>0</v>
      </c>
      <c r="V81" s="208">
        <f t="shared" si="14"/>
        <v>0</v>
      </c>
      <c r="W81" s="208">
        <f t="shared" si="14"/>
        <v>0</v>
      </c>
      <c r="X81" s="208">
        <f t="shared" si="14"/>
        <v>0</v>
      </c>
      <c r="Y81" s="208">
        <f t="shared" si="14"/>
        <v>0</v>
      </c>
      <c r="Z81" s="208">
        <f t="shared" si="14"/>
        <v>0</v>
      </c>
      <c r="AA81" s="208">
        <f t="shared" si="14"/>
        <v>0</v>
      </c>
      <c r="AB81" s="208">
        <f t="shared" si="14"/>
        <v>0</v>
      </c>
      <c r="AC81" s="208">
        <f t="shared" si="14"/>
        <v>0</v>
      </c>
      <c r="AD81" s="208">
        <f t="shared" si="14"/>
        <v>0</v>
      </c>
      <c r="AE81" s="208">
        <f t="shared" si="14"/>
        <v>0</v>
      </c>
      <c r="AF81" s="208">
        <f t="shared" si="14"/>
        <v>0</v>
      </c>
      <c r="AG81" s="208">
        <f t="shared" si="14"/>
        <v>0</v>
      </c>
      <c r="AH81" s="208">
        <f>IFERROR(AH61-(SUM(AH54:AH60)),"")</f>
        <v>-4.5474735088646412E-13</v>
      </c>
      <c r="AI81" s="208"/>
      <c r="AJ81" s="515"/>
      <c r="AK81" s="137"/>
      <c r="AL81" s="92"/>
    </row>
    <row r="82" spans="1:38" s="70" customFormat="1" ht="12.5">
      <c r="A82" s="205" t="s">
        <v>230</v>
      </c>
      <c r="B82" s="206" t="s">
        <v>231</v>
      </c>
      <c r="C82" s="207" t="s">
        <v>232</v>
      </c>
      <c r="D82" s="207"/>
      <c r="E82" s="207"/>
      <c r="F82" s="207"/>
      <c r="G82" s="208">
        <f>IFERROR(G67-(SUM(G63:G66)),"")</f>
        <v>0</v>
      </c>
      <c r="H82" s="208">
        <f t="shared" ref="H82:AG82" si="15">IFERROR(H67-(SUM(H63:H66)),"")</f>
        <v>0</v>
      </c>
      <c r="I82" s="208">
        <f t="shared" si="15"/>
        <v>0</v>
      </c>
      <c r="J82" s="208">
        <f t="shared" si="15"/>
        <v>0</v>
      </c>
      <c r="K82" s="208">
        <f t="shared" si="15"/>
        <v>0</v>
      </c>
      <c r="L82" s="208">
        <f t="shared" si="15"/>
        <v>0</v>
      </c>
      <c r="M82" s="208">
        <f t="shared" si="15"/>
        <v>0</v>
      </c>
      <c r="N82" s="208">
        <f t="shared" si="15"/>
        <v>0</v>
      </c>
      <c r="O82" s="208">
        <f t="shared" si="15"/>
        <v>0</v>
      </c>
      <c r="P82" s="208">
        <f t="shared" si="15"/>
        <v>0</v>
      </c>
      <c r="Q82" s="208">
        <f t="shared" si="15"/>
        <v>0</v>
      </c>
      <c r="R82" s="208">
        <f t="shared" si="15"/>
        <v>0</v>
      </c>
      <c r="S82" s="208">
        <f t="shared" si="15"/>
        <v>0</v>
      </c>
      <c r="T82" s="208">
        <f t="shared" si="15"/>
        <v>0</v>
      </c>
      <c r="U82" s="208">
        <f t="shared" si="15"/>
        <v>0</v>
      </c>
      <c r="V82" s="208">
        <f t="shared" si="15"/>
        <v>0</v>
      </c>
      <c r="W82" s="208">
        <f t="shared" si="15"/>
        <v>0</v>
      </c>
      <c r="X82" s="208">
        <f t="shared" si="15"/>
        <v>0</v>
      </c>
      <c r="Y82" s="208">
        <f t="shared" si="15"/>
        <v>0</v>
      </c>
      <c r="Z82" s="208">
        <f t="shared" si="15"/>
        <v>0</v>
      </c>
      <c r="AA82" s="208">
        <f t="shared" si="15"/>
        <v>0</v>
      </c>
      <c r="AB82" s="208">
        <f t="shared" si="15"/>
        <v>0</v>
      </c>
      <c r="AC82" s="208">
        <f t="shared" si="15"/>
        <v>0</v>
      </c>
      <c r="AD82" s="208">
        <f t="shared" si="15"/>
        <v>0</v>
      </c>
      <c r="AE82" s="208">
        <f t="shared" si="15"/>
        <v>0</v>
      </c>
      <c r="AF82" s="208">
        <f t="shared" si="15"/>
        <v>0</v>
      </c>
      <c r="AG82" s="208">
        <f t="shared" si="15"/>
        <v>0</v>
      </c>
      <c r="AH82" s="208">
        <f>IFERROR(AH67-(SUM(AH63:AH66)),"")</f>
        <v>-9.0949470177292824E-13</v>
      </c>
      <c r="AI82" s="208"/>
      <c r="AJ82" s="515"/>
      <c r="AK82" s="137"/>
      <c r="AL82" s="92"/>
    </row>
    <row r="83" spans="1:38" s="70" customFormat="1" ht="12.5">
      <c r="A83" s="205" t="s">
        <v>233</v>
      </c>
      <c r="B83" s="206" t="s">
        <v>234</v>
      </c>
      <c r="C83" s="207" t="s">
        <v>235</v>
      </c>
      <c r="D83" s="207"/>
      <c r="E83" s="207"/>
      <c r="F83" s="207"/>
      <c r="G83" s="339">
        <f>IFERROR(G69-(((G57)/(G60+G58+G59+G57))),"")</f>
        <v>2.2204460492503131E-16</v>
      </c>
      <c r="H83" s="339">
        <f t="shared" ref="H83:AH83" si="16">IFERROR(H69-(((H57)/(H60+H58+H59+H57))),"")</f>
        <v>0</v>
      </c>
      <c r="I83" s="339">
        <f t="shared" si="16"/>
        <v>0</v>
      </c>
      <c r="J83" s="339">
        <f t="shared" si="16"/>
        <v>0</v>
      </c>
      <c r="K83" s="339">
        <f t="shared" si="16"/>
        <v>0</v>
      </c>
      <c r="L83" s="339">
        <f t="shared" si="16"/>
        <v>0</v>
      </c>
      <c r="M83" s="339">
        <f t="shared" si="16"/>
        <v>-1.1102230246251565E-16</v>
      </c>
      <c r="N83" s="339">
        <f t="shared" si="16"/>
        <v>0</v>
      </c>
      <c r="O83" s="339">
        <f t="shared" si="16"/>
        <v>0</v>
      </c>
      <c r="P83" s="339">
        <f t="shared" si="16"/>
        <v>0</v>
      </c>
      <c r="Q83" s="339">
        <f t="shared" si="16"/>
        <v>1.1102230246251565E-16</v>
      </c>
      <c r="R83" s="339">
        <f t="shared" si="16"/>
        <v>-1.1102230246251565E-16</v>
      </c>
      <c r="S83" s="339">
        <f t="shared" si="16"/>
        <v>-1.1102230246251565E-16</v>
      </c>
      <c r="T83" s="339">
        <f t="shared" si="16"/>
        <v>0</v>
      </c>
      <c r="U83" s="339">
        <f t="shared" si="16"/>
        <v>0</v>
      </c>
      <c r="V83" s="339">
        <f t="shared" si="16"/>
        <v>0</v>
      </c>
      <c r="W83" s="339">
        <f t="shared" si="16"/>
        <v>-2.2204460492503131E-16</v>
      </c>
      <c r="X83" s="339">
        <f t="shared" si="16"/>
        <v>1.1102230246251565E-16</v>
      </c>
      <c r="Y83" s="339">
        <f t="shared" si="16"/>
        <v>1.1102230246251565E-16</v>
      </c>
      <c r="Z83" s="339">
        <f t="shared" si="16"/>
        <v>-1.1102230246251565E-16</v>
      </c>
      <c r="AA83" s="339">
        <f t="shared" si="16"/>
        <v>0</v>
      </c>
      <c r="AB83" s="339">
        <f t="shared" si="16"/>
        <v>1.1102230246251565E-16</v>
      </c>
      <c r="AC83" s="339">
        <f t="shared" si="16"/>
        <v>0</v>
      </c>
      <c r="AD83" s="339">
        <f t="shared" si="16"/>
        <v>0</v>
      </c>
      <c r="AE83" s="339">
        <f t="shared" si="16"/>
        <v>-1.1102230246251565E-16</v>
      </c>
      <c r="AF83" s="339">
        <f t="shared" si="16"/>
        <v>-1.1102230246251565E-16</v>
      </c>
      <c r="AG83" s="339">
        <f t="shared" si="16"/>
        <v>1.1102230246251565E-16</v>
      </c>
      <c r="AH83" s="339">
        <f t="shared" si="16"/>
        <v>1.1102230246251565E-16</v>
      </c>
      <c r="AI83" s="339"/>
      <c r="AJ83" s="515"/>
      <c r="AK83" s="73"/>
      <c r="AL83" s="92"/>
    </row>
    <row r="84" spans="1:38" s="70" customFormat="1" ht="12.5">
      <c r="A84" s="205" t="s">
        <v>236</v>
      </c>
      <c r="B84" s="206" t="s">
        <v>237</v>
      </c>
      <c r="C84" s="207" t="s">
        <v>238</v>
      </c>
      <c r="D84" s="207"/>
      <c r="E84" s="207"/>
      <c r="F84" s="207"/>
      <c r="G84" s="339">
        <f t="shared" ref="G84:AG84" si="17">IFERROR(G41-(((G37+G38)*1000000)/((G66+G65)*1000)),"0.00")</f>
        <v>0</v>
      </c>
      <c r="H84" s="339">
        <f t="shared" si="17"/>
        <v>0</v>
      </c>
      <c r="I84" s="339">
        <f t="shared" si="17"/>
        <v>2.8421709430404007E-14</v>
      </c>
      <c r="J84" s="339">
        <f t="shared" si="17"/>
        <v>1.4210854715202004E-14</v>
      </c>
      <c r="K84" s="339">
        <f t="shared" si="17"/>
        <v>-2.8421709430404007E-14</v>
      </c>
      <c r="L84" s="339">
        <f t="shared" si="17"/>
        <v>-1.4210854715202004E-14</v>
      </c>
      <c r="M84" s="339">
        <f t="shared" si="17"/>
        <v>-1.4210854715202004E-14</v>
      </c>
      <c r="N84" s="339">
        <f t="shared" si="17"/>
        <v>1.4210854715202004E-14</v>
      </c>
      <c r="O84" s="339">
        <f t="shared" si="17"/>
        <v>0</v>
      </c>
      <c r="P84" s="339">
        <f t="shared" si="17"/>
        <v>0</v>
      </c>
      <c r="Q84" s="339">
        <f t="shared" si="17"/>
        <v>-2.8421709430404007E-14</v>
      </c>
      <c r="R84" s="339">
        <f t="shared" si="17"/>
        <v>0</v>
      </c>
      <c r="S84" s="339">
        <f t="shared" si="17"/>
        <v>0</v>
      </c>
      <c r="T84" s="339">
        <f t="shared" si="17"/>
        <v>0</v>
      </c>
      <c r="U84" s="339">
        <f t="shared" si="17"/>
        <v>2.8421709430404007E-14</v>
      </c>
      <c r="V84" s="339">
        <f t="shared" si="17"/>
        <v>1.4210854715202004E-14</v>
      </c>
      <c r="W84" s="339">
        <f t="shared" si="17"/>
        <v>0</v>
      </c>
      <c r="X84" s="339">
        <f t="shared" si="17"/>
        <v>-2.8421709430404007E-14</v>
      </c>
      <c r="Y84" s="339">
        <f t="shared" si="17"/>
        <v>-1.4210854715202004E-14</v>
      </c>
      <c r="Z84" s="339">
        <f t="shared" si="17"/>
        <v>0</v>
      </c>
      <c r="AA84" s="339">
        <f t="shared" si="17"/>
        <v>-2.8421709430404007E-14</v>
      </c>
      <c r="AB84" s="339">
        <f t="shared" si="17"/>
        <v>0</v>
      </c>
      <c r="AC84" s="339">
        <f t="shared" si="17"/>
        <v>0</v>
      </c>
      <c r="AD84" s="339">
        <f t="shared" si="17"/>
        <v>0</v>
      </c>
      <c r="AE84" s="339">
        <f t="shared" si="17"/>
        <v>2.8421709430404007E-14</v>
      </c>
      <c r="AF84" s="339">
        <f t="shared" si="17"/>
        <v>0</v>
      </c>
      <c r="AG84" s="339">
        <f t="shared" si="17"/>
        <v>1.4210854715202004E-14</v>
      </c>
      <c r="AH84" s="233">
        <f>IFERROR(AH41-(((AH37+AH38)*1000000)/((AH66+AH65)*1000)),"0.00")</f>
        <v>0</v>
      </c>
      <c r="AI84" s="339"/>
      <c r="AJ84" s="515"/>
      <c r="AK84" s="73"/>
      <c r="AL84" s="92"/>
    </row>
    <row r="85" spans="1:38" s="70" customFormat="1" ht="12.5">
      <c r="A85" s="205" t="s">
        <v>239</v>
      </c>
      <c r="B85" s="206" t="s">
        <v>161</v>
      </c>
      <c r="C85" s="207" t="s">
        <v>240</v>
      </c>
      <c r="D85" s="207"/>
      <c r="E85" s="207"/>
      <c r="F85" s="207"/>
      <c r="G85" s="208">
        <f>IFERROR(G51-(SUM(G45:G50)),"")</f>
        <v>-9.0870198465697882E-4</v>
      </c>
      <c r="H85" s="208">
        <f t="shared" ref="H85:AG85" si="18">IFERROR(H51-(SUM(H45:H50)),"")</f>
        <v>-1.8983474395737332E-3</v>
      </c>
      <c r="I85" s="208">
        <f t="shared" si="18"/>
        <v>-3.0171269153398406E-3</v>
      </c>
      <c r="J85" s="208">
        <f t="shared" si="18"/>
        <v>-4.5338474470959511E-3</v>
      </c>
      <c r="K85" s="208">
        <f t="shared" si="18"/>
        <v>-4.9898918528085145E-4</v>
      </c>
      <c r="L85" s="208">
        <f t="shared" si="18"/>
        <v>-1.3287565083199837E-2</v>
      </c>
      <c r="M85" s="208">
        <f t="shared" si="18"/>
        <v>1.7493865360513894E-3</v>
      </c>
      <c r="N85" s="208">
        <f t="shared" si="18"/>
        <v>-3.1224495576473998E-3</v>
      </c>
      <c r="O85" s="208">
        <f t="shared" si="18"/>
        <v>1.8094682906244497E-4</v>
      </c>
      <c r="P85" s="208">
        <f t="shared" si="18"/>
        <v>8.964651243559274E-11</v>
      </c>
      <c r="Q85" s="208">
        <f t="shared" si="18"/>
        <v>1.2740112988407493E-4</v>
      </c>
      <c r="R85" s="208">
        <f t="shared" si="18"/>
        <v>-1.1839231911312531E-3</v>
      </c>
      <c r="S85" s="208">
        <f t="shared" si="18"/>
        <v>-5.4358971995238647E-4</v>
      </c>
      <c r="T85" s="208">
        <f t="shared" si="18"/>
        <v>1.0096782935753446E-3</v>
      </c>
      <c r="U85" s="208">
        <f t="shared" si="18"/>
        <v>-2.2939380314657143E-4</v>
      </c>
      <c r="V85" s="208">
        <f t="shared" si="18"/>
        <v>7.037975913933181E-3</v>
      </c>
      <c r="W85" s="208">
        <f t="shared" si="18"/>
        <v>-2.1336076766504952E-3</v>
      </c>
      <c r="X85" s="208">
        <f t="shared" si="18"/>
        <v>8.8089202239753917E-3</v>
      </c>
      <c r="Y85" s="208">
        <f t="shared" si="18"/>
        <v>1.4488861962629329E-2</v>
      </c>
      <c r="Z85" s="208">
        <f t="shared" si="18"/>
        <v>4.7689757633690988E-3</v>
      </c>
      <c r="AA85" s="208">
        <f t="shared" si="18"/>
        <v>2.806958355692224E-4</v>
      </c>
      <c r="AB85" s="208">
        <f t="shared" si="18"/>
        <v>-3.1946134889739852E-3</v>
      </c>
      <c r="AC85" s="208">
        <f t="shared" si="18"/>
        <v>-3.1568295477226727E-3</v>
      </c>
      <c r="AD85" s="208">
        <f t="shared" si="18"/>
        <v>-2.0266475055130684E-4</v>
      </c>
      <c r="AE85" s="208">
        <f t="shared" si="18"/>
        <v>-4.4108850393631549E-4</v>
      </c>
      <c r="AF85" s="208">
        <f t="shared" si="18"/>
        <v>-3.3304296354863538E-4</v>
      </c>
      <c r="AG85" s="208">
        <f t="shared" si="18"/>
        <v>2.3293878306795968E-4</v>
      </c>
      <c r="AH85" s="208">
        <f>IFERROR(AH51-(SUM(AH45:AH50)),"")</f>
        <v>1.0231815394945443E-10</v>
      </c>
      <c r="AI85" s="208"/>
      <c r="AJ85" s="515"/>
      <c r="AK85" s="73"/>
      <c r="AL85" s="92"/>
    </row>
    <row r="86" spans="1:38" s="70" customFormat="1" ht="13" thickBot="1">
      <c r="A86" s="209" t="s">
        <v>241</v>
      </c>
      <c r="B86" s="210" t="s">
        <v>242</v>
      </c>
      <c r="C86" s="211" t="s">
        <v>243</v>
      </c>
      <c r="D86" s="211"/>
      <c r="E86" s="211"/>
      <c r="F86" s="211"/>
      <c r="G86" s="212">
        <f>IFERROR(G74-((G25-G32)-G73), "")</f>
        <v>0</v>
      </c>
      <c r="H86" s="212">
        <f t="shared" ref="H86:AH86" si="19">IFERROR(H74-((H25-H32)-H73), "")</f>
        <v>0</v>
      </c>
      <c r="I86" s="212">
        <f t="shared" si="19"/>
        <v>0</v>
      </c>
      <c r="J86" s="212">
        <f t="shared" si="19"/>
        <v>0</v>
      </c>
      <c r="K86" s="212">
        <f t="shared" si="19"/>
        <v>0</v>
      </c>
      <c r="L86" s="212">
        <f t="shared" si="19"/>
        <v>0</v>
      </c>
      <c r="M86" s="212">
        <f t="shared" si="19"/>
        <v>0</v>
      </c>
      <c r="N86" s="212">
        <f t="shared" si="19"/>
        <v>0</v>
      </c>
      <c r="O86" s="212">
        <f t="shared" si="19"/>
        <v>0</v>
      </c>
      <c r="P86" s="212">
        <f t="shared" si="19"/>
        <v>0</v>
      </c>
      <c r="Q86" s="212">
        <f t="shared" si="19"/>
        <v>0</v>
      </c>
      <c r="R86" s="212">
        <f t="shared" si="19"/>
        <v>0</v>
      </c>
      <c r="S86" s="212">
        <f t="shared" si="19"/>
        <v>0</v>
      </c>
      <c r="T86" s="212">
        <f t="shared" si="19"/>
        <v>0</v>
      </c>
      <c r="U86" s="212">
        <f t="shared" si="19"/>
        <v>0</v>
      </c>
      <c r="V86" s="212">
        <f t="shared" si="19"/>
        <v>0</v>
      </c>
      <c r="W86" s="212">
        <f t="shared" si="19"/>
        <v>0</v>
      </c>
      <c r="X86" s="212">
        <f t="shared" si="19"/>
        <v>0</v>
      </c>
      <c r="Y86" s="212">
        <f t="shared" si="19"/>
        <v>0</v>
      </c>
      <c r="Z86" s="212">
        <f t="shared" si="19"/>
        <v>0</v>
      </c>
      <c r="AA86" s="212">
        <f t="shared" si="19"/>
        <v>0</v>
      </c>
      <c r="AB86" s="212">
        <f t="shared" si="19"/>
        <v>0</v>
      </c>
      <c r="AC86" s="212">
        <f t="shared" si="19"/>
        <v>0</v>
      </c>
      <c r="AD86" s="212">
        <f t="shared" si="19"/>
        <v>0</v>
      </c>
      <c r="AE86" s="212">
        <f t="shared" si="19"/>
        <v>0</v>
      </c>
      <c r="AF86" s="212">
        <f t="shared" si="19"/>
        <v>0</v>
      </c>
      <c r="AG86" s="212">
        <f t="shared" si="19"/>
        <v>0</v>
      </c>
      <c r="AH86" s="212">
        <f t="shared" si="19"/>
        <v>0</v>
      </c>
      <c r="AI86" s="212"/>
      <c r="AJ86" s="515"/>
      <c r="AK86" s="73"/>
      <c r="AL86" s="92"/>
    </row>
    <row r="87" spans="1:38" ht="14">
      <c r="A87" s="244"/>
      <c r="B87" s="246"/>
      <c r="C87" s="246"/>
      <c r="D87" s="243"/>
      <c r="E87" s="243"/>
      <c r="F87" s="244"/>
      <c r="G87" s="213" t="s">
        <v>244</v>
      </c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44"/>
      <c r="X87" s="244"/>
      <c r="Y87" s="213"/>
      <c r="Z87" s="213"/>
      <c r="AA87" s="213"/>
      <c r="AB87" s="213"/>
      <c r="AC87" s="213"/>
      <c r="AD87" s="213"/>
      <c r="AE87" s="213"/>
      <c r="AF87" s="213"/>
      <c r="AG87" s="213"/>
      <c r="AH87" s="244"/>
      <c r="AI87" s="213"/>
      <c r="AJ87" s="502"/>
      <c r="AK87" s="245"/>
    </row>
    <row r="88" spans="1:38" ht="14">
      <c r="A88" s="244"/>
      <c r="B88" s="246"/>
      <c r="C88" s="246"/>
      <c r="D88" s="243"/>
      <c r="E88" s="243"/>
      <c r="F88" s="244"/>
      <c r="G88" s="214" t="s">
        <v>245</v>
      </c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44"/>
      <c r="X88" s="244"/>
      <c r="Y88" s="214"/>
      <c r="Z88" s="214"/>
      <c r="AA88" s="214"/>
      <c r="AB88" s="214"/>
      <c r="AC88" s="214"/>
      <c r="AD88" s="214"/>
      <c r="AE88" s="214"/>
      <c r="AF88" s="214"/>
      <c r="AG88" s="214"/>
      <c r="AH88" s="244"/>
      <c r="AI88" s="214"/>
      <c r="AJ88" s="502"/>
      <c r="AK88" s="245"/>
    </row>
    <row r="89" spans="1:38" ht="14">
      <c r="A89" s="244"/>
      <c r="B89" s="246"/>
      <c r="C89" s="138"/>
      <c r="D89" s="243"/>
      <c r="E89" s="243"/>
      <c r="F89" s="244"/>
      <c r="G89" s="214" t="s">
        <v>246</v>
      </c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44"/>
      <c r="X89" s="244"/>
      <c r="Y89" s="214"/>
      <c r="Z89" s="214"/>
      <c r="AA89" s="214"/>
      <c r="AB89" s="214"/>
      <c r="AC89" s="214"/>
      <c r="AD89" s="214"/>
      <c r="AE89" s="214"/>
      <c r="AF89" s="214"/>
      <c r="AG89" s="214"/>
      <c r="AH89" s="244"/>
      <c r="AI89" s="214"/>
      <c r="AJ89" s="502"/>
      <c r="AK89" s="245"/>
    </row>
    <row r="90" spans="1:38" ht="14">
      <c r="A90" s="244"/>
      <c r="B90" s="246"/>
      <c r="C90" s="138"/>
      <c r="D90" s="243"/>
      <c r="E90" s="243"/>
      <c r="F90" s="244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44"/>
      <c r="X90" s="244"/>
      <c r="Y90" s="213"/>
      <c r="Z90" s="213"/>
      <c r="AA90" s="213"/>
      <c r="AB90" s="213"/>
      <c r="AC90" s="213"/>
      <c r="AD90" s="213"/>
      <c r="AE90" s="213"/>
      <c r="AF90" s="213"/>
      <c r="AG90" s="213"/>
      <c r="AH90" s="244"/>
      <c r="AI90" s="213"/>
      <c r="AJ90" s="502"/>
      <c r="AK90" s="245"/>
    </row>
    <row r="91" spans="1:38" ht="14">
      <c r="A91" s="244"/>
      <c r="B91" s="246"/>
      <c r="C91" s="138"/>
      <c r="D91" s="243"/>
      <c r="E91" s="243"/>
      <c r="F91" s="244"/>
      <c r="G91" s="244"/>
      <c r="H91" s="244"/>
      <c r="I91" s="244"/>
      <c r="J91" s="244"/>
      <c r="K91" s="244"/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  <c r="AC91" s="244"/>
      <c r="AD91" s="244"/>
      <c r="AE91" s="244"/>
      <c r="AF91" s="244"/>
      <c r="AG91" s="244"/>
      <c r="AH91" s="244"/>
      <c r="AI91" s="244"/>
      <c r="AJ91" s="502"/>
      <c r="AK91" s="245"/>
    </row>
    <row r="92" spans="1:38" ht="14.25" customHeight="1">
      <c r="A92" s="244"/>
      <c r="B92" s="246"/>
      <c r="C92" s="246"/>
      <c r="D92" s="243"/>
      <c r="E92" s="243"/>
      <c r="F92" s="244"/>
      <c r="G92" s="428">
        <v>0.79124084225078872</v>
      </c>
      <c r="H92" s="428">
        <v>0.53270077553798556</v>
      </c>
      <c r="I92" s="428">
        <v>0.12506086745807993</v>
      </c>
      <c r="J92" s="428">
        <v>1.8014591524717192</v>
      </c>
      <c r="K92" s="428">
        <v>2.6149760023255159E-2</v>
      </c>
      <c r="L92" s="428">
        <v>2.0151274586118535</v>
      </c>
      <c r="M92" s="428">
        <v>1.3255692575276647</v>
      </c>
      <c r="N92" s="428">
        <v>0.43491299718198967</v>
      </c>
      <c r="O92" s="428">
        <v>0.10180749041317105</v>
      </c>
      <c r="P92" s="428">
        <v>0.2230995173680875</v>
      </c>
      <c r="Q92" s="428">
        <v>9.0225284923434387E-2</v>
      </c>
      <c r="R92" s="428">
        <v>0.2149654230033094</v>
      </c>
      <c r="S92" s="428">
        <v>0.50089474974686732</v>
      </c>
      <c r="T92" s="428">
        <v>0.49671751847754142</v>
      </c>
      <c r="U92" s="428">
        <v>0.5142905858428759</v>
      </c>
      <c r="V92" s="428">
        <v>1.5704654250582517</v>
      </c>
      <c r="W92" s="526">
        <v>0.38110839694011933</v>
      </c>
      <c r="X92" s="526">
        <v>1.5083973560128188</v>
      </c>
      <c r="Y92" s="428">
        <v>4.1378273606687355</v>
      </c>
      <c r="Z92" s="428">
        <v>2.1650714429276938</v>
      </c>
      <c r="AA92" s="428">
        <v>0.43203563283298979</v>
      </c>
      <c r="AB92" s="428">
        <v>1.1224464093557815</v>
      </c>
      <c r="AC92" s="428">
        <v>0.54217494956542855</v>
      </c>
      <c r="AD92" s="428">
        <v>0.56551853424163101</v>
      </c>
      <c r="AE92" s="428">
        <v>0.24209189729475722</v>
      </c>
      <c r="AF92" s="428">
        <v>0.14065835870457563</v>
      </c>
      <c r="AG92" s="428">
        <v>0.16744200285960223</v>
      </c>
      <c r="AH92" s="432">
        <f>SUM(G92:AG92)</f>
        <v>22.169459447301005</v>
      </c>
      <c r="AI92" s="428"/>
      <c r="AJ92" s="502"/>
      <c r="AK92" s="245"/>
    </row>
    <row r="93" spans="1:38" ht="14.25" customHeight="1">
      <c r="A93" s="244"/>
      <c r="B93" s="246"/>
      <c r="C93" s="246"/>
      <c r="D93" s="243"/>
      <c r="E93" s="243"/>
      <c r="F93" s="244"/>
      <c r="G93" s="428">
        <v>9.3779184049215439E-2</v>
      </c>
      <c r="H93" s="428">
        <v>6.042796545752499E-2</v>
      </c>
      <c r="I93" s="428">
        <v>1.6140920387476498E-2</v>
      </c>
      <c r="J93" s="428">
        <v>0.23336746420116669</v>
      </c>
      <c r="K93" s="428">
        <v>4.3117637652962254E-3</v>
      </c>
      <c r="L93" s="428">
        <v>0.30350253414654699</v>
      </c>
      <c r="M93" s="428">
        <v>0.16644871282965099</v>
      </c>
      <c r="N93" s="428">
        <v>6.0913907424120228E-2</v>
      </c>
      <c r="O93" s="428">
        <v>1.3691158354878356E-2</v>
      </c>
      <c r="P93" s="428">
        <v>1.4190518462933777E-2</v>
      </c>
      <c r="Q93" s="428">
        <v>9.9231467399630569E-3</v>
      </c>
      <c r="R93" s="428">
        <v>3.0493043066412276E-2</v>
      </c>
      <c r="S93" s="428">
        <v>7.5496709804722381E-2</v>
      </c>
      <c r="T93" s="428">
        <v>7.4395045940294668E-2</v>
      </c>
      <c r="U93" s="428">
        <v>6.9955057522525274E-2</v>
      </c>
      <c r="V93" s="428">
        <v>0.19887963417766094</v>
      </c>
      <c r="W93" s="526">
        <v>6.0714701672968441E-2</v>
      </c>
      <c r="X93" s="526">
        <v>0.19257173601680533</v>
      </c>
      <c r="Y93" s="428">
        <v>0.50416350875845994</v>
      </c>
      <c r="Z93" s="428">
        <v>0.25535664630952126</v>
      </c>
      <c r="AA93" s="428">
        <v>4.5073578912256322E-2</v>
      </c>
      <c r="AB93" s="428">
        <v>0.13803839843131344</v>
      </c>
      <c r="AC93" s="428">
        <v>6.9356662205446909E-2</v>
      </c>
      <c r="AD93" s="428">
        <v>7.407788150638614E-2</v>
      </c>
      <c r="AE93" s="428">
        <v>3.0117677029239346E-2</v>
      </c>
      <c r="AF93" s="428">
        <v>1.7033268875575807E-2</v>
      </c>
      <c r="AG93" s="428">
        <v>1.9116849173565018E-2</v>
      </c>
      <c r="AH93" s="432">
        <f>SUM(G93:AG93)</f>
        <v>2.8315376752219268</v>
      </c>
      <c r="AI93" s="428"/>
      <c r="AJ93" s="502"/>
      <c r="AK93" s="245"/>
    </row>
    <row r="95" spans="1:38" ht="14.25" customHeight="1">
      <c r="G95" s="547">
        <f>G92-G93</f>
        <v>0.69746165820157324</v>
      </c>
      <c r="H95" s="547">
        <f t="shared" ref="H95:AH95" si="20">H92-H93</f>
        <v>0.47227281008046057</v>
      </c>
      <c r="I95" s="547">
        <f t="shared" si="20"/>
        <v>0.10891994707060343</v>
      </c>
      <c r="J95" s="547">
        <f t="shared" si="20"/>
        <v>1.5680916882705525</v>
      </c>
      <c r="K95" s="547">
        <f t="shared" si="20"/>
        <v>2.1837996257958934E-2</v>
      </c>
      <c r="L95" s="547">
        <f t="shared" si="20"/>
        <v>1.7116249244653066</v>
      </c>
      <c r="M95" s="547">
        <f t="shared" si="20"/>
        <v>1.1591205446980137</v>
      </c>
      <c r="N95" s="547">
        <f t="shared" si="20"/>
        <v>0.37399908975786944</v>
      </c>
      <c r="O95" s="547">
        <f t="shared" si="20"/>
        <v>8.8116332058292696E-2</v>
      </c>
      <c r="P95" s="547">
        <f t="shared" si="20"/>
        <v>0.20890899890515371</v>
      </c>
      <c r="Q95" s="547">
        <f t="shared" si="20"/>
        <v>8.030213818347133E-2</v>
      </c>
      <c r="R95" s="547">
        <f t="shared" si="20"/>
        <v>0.18447237993689714</v>
      </c>
      <c r="S95" s="547">
        <f t="shared" si="20"/>
        <v>0.42539803994214492</v>
      </c>
      <c r="T95" s="547">
        <f t="shared" si="20"/>
        <v>0.42232247253724675</v>
      </c>
      <c r="U95" s="547">
        <f t="shared" si="20"/>
        <v>0.44433552832035061</v>
      </c>
      <c r="V95" s="547">
        <f t="shared" si="20"/>
        <v>1.3715857908805908</v>
      </c>
      <c r="W95" s="547">
        <f t="shared" si="20"/>
        <v>0.32039369526715089</v>
      </c>
      <c r="X95" s="547">
        <f t="shared" si="20"/>
        <v>1.3158256199960134</v>
      </c>
      <c r="Y95" s="547">
        <f t="shared" si="20"/>
        <v>3.6336638519102755</v>
      </c>
      <c r="Z95" s="547">
        <f t="shared" si="20"/>
        <v>1.9097147966181724</v>
      </c>
      <c r="AA95" s="547">
        <f t="shared" si="20"/>
        <v>0.38696205392073346</v>
      </c>
      <c r="AB95" s="547">
        <f t="shared" si="20"/>
        <v>0.98440801092446817</v>
      </c>
      <c r="AC95" s="547">
        <f t="shared" si="20"/>
        <v>0.47281828735998166</v>
      </c>
      <c r="AD95" s="547">
        <f t="shared" si="20"/>
        <v>0.49144065273524484</v>
      </c>
      <c r="AE95" s="547">
        <f t="shared" si="20"/>
        <v>0.21197422026551788</v>
      </c>
      <c r="AF95" s="547">
        <f t="shared" si="20"/>
        <v>0.12362508982899982</v>
      </c>
      <c r="AG95" s="547">
        <f t="shared" si="20"/>
        <v>0.14832515368603721</v>
      </c>
      <c r="AH95" s="547">
        <f t="shared" si="20"/>
        <v>19.337921772079078</v>
      </c>
      <c r="AI95" s="547">
        <f>AI92-AI93</f>
        <v>0</v>
      </c>
    </row>
  </sheetData>
  <mergeCells count="2">
    <mergeCell ref="AL39:AL41"/>
    <mergeCell ref="AL45:AL49"/>
  </mergeCells>
  <conditionalFormatting sqref="G74:AG74">
    <cfRule type="cellIs" dxfId="8" priority="3" operator="lessThan">
      <formula>0</formula>
    </cfRule>
  </conditionalFormatting>
  <conditionalFormatting sqref="G77:AJ80 G83:AJ86">
    <cfRule type="cellIs" dxfId="7" priority="14" operator="lessThanOrEqual">
      <formula>-0.1</formula>
    </cfRule>
    <cfRule type="cellIs" dxfId="6" priority="15" operator="greaterThanOrEqual">
      <formula>0.1</formula>
    </cfRule>
  </conditionalFormatting>
  <conditionalFormatting sqref="G81:AJ82">
    <cfRule type="cellIs" dxfId="5" priority="12" operator="lessThanOrEqual">
      <formula>-0.01</formula>
    </cfRule>
    <cfRule type="cellIs" dxfId="4" priority="13" operator="greaterThanOrEqual">
      <formula>0.01</formula>
    </cfRule>
  </conditionalFormatting>
  <conditionalFormatting sqref="AI74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C071-5147-49BF-8954-B4FF2797E491}">
  <sheetPr>
    <tabColor rgb="FF92D050"/>
    <pageSetUpPr fitToPage="1"/>
  </sheetPr>
  <dimension ref="A1:RI84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H59" activeCellId="1" sqref="AH57 AH59"/>
    </sheetView>
  </sheetViews>
  <sheetFormatPr defaultColWidth="9.36328125" defaultRowHeight="14.25" customHeight="1"/>
  <cols>
    <col min="1" max="1" width="27.453125" style="67" customWidth="1"/>
    <col min="2" max="2" width="71.54296875" style="75" customWidth="1"/>
    <col min="3" max="3" width="47.453125" style="75" customWidth="1"/>
    <col min="4" max="4" width="15.6328125" style="66" customWidth="1"/>
    <col min="5" max="5" width="14.36328125" style="66" customWidth="1"/>
    <col min="6" max="6" width="21.453125" style="67" customWidth="1"/>
    <col min="7" max="14" width="19.54296875" style="67" customWidth="1"/>
    <col min="15" max="22" width="19.54296875" style="234" customWidth="1"/>
    <col min="23" max="28" width="19.54296875" style="67" customWidth="1"/>
    <col min="29" max="29" width="20.54296875" style="67" customWidth="1"/>
    <col min="30" max="33" width="20.6328125" style="67" customWidth="1"/>
    <col min="34" max="34" width="24.36328125" style="67" customWidth="1"/>
    <col min="35" max="35" width="20.6328125" style="67" customWidth="1"/>
    <col min="36" max="36" width="54.6328125" style="68" customWidth="1"/>
    <col min="37" max="37" width="18.36328125" style="69" customWidth="1"/>
    <col min="38" max="16384" width="9.36328125" style="66"/>
  </cols>
  <sheetData>
    <row r="1" spans="1:477" ht="27.75" customHeight="1">
      <c r="A1" s="181" t="s">
        <v>22</v>
      </c>
      <c r="B1" s="225"/>
      <c r="C1" s="225"/>
      <c r="D1" s="243"/>
      <c r="E1" s="243"/>
      <c r="F1" s="244"/>
      <c r="G1" s="244"/>
      <c r="H1" s="244"/>
      <c r="I1" s="244"/>
      <c r="J1" s="244"/>
      <c r="K1" s="244"/>
      <c r="L1" s="244"/>
      <c r="M1" s="244"/>
      <c r="N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5"/>
      <c r="AL1" s="243"/>
    </row>
    <row r="2" spans="1:477" ht="14">
      <c r="A2" s="213"/>
      <c r="B2" s="225"/>
      <c r="C2" s="225"/>
      <c r="D2" s="243"/>
      <c r="E2" s="243"/>
      <c r="F2" s="244"/>
      <c r="G2" s="244"/>
      <c r="H2" s="244"/>
      <c r="I2" s="244"/>
      <c r="J2" s="244"/>
      <c r="K2" s="244"/>
      <c r="L2" s="244"/>
      <c r="M2" s="244"/>
      <c r="N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5"/>
      <c r="AL2" s="243"/>
    </row>
    <row r="3" spans="1:477" ht="14">
      <c r="A3" s="71" t="s">
        <v>6</v>
      </c>
      <c r="B3" s="225" t="s">
        <v>7</v>
      </c>
      <c r="C3" s="225"/>
      <c r="D3" s="243"/>
      <c r="E3" s="243"/>
      <c r="F3" s="244"/>
      <c r="G3" s="244"/>
      <c r="H3" s="244"/>
      <c r="I3" s="244"/>
      <c r="J3" s="244"/>
      <c r="K3" s="244"/>
      <c r="L3" s="244"/>
      <c r="M3" s="244"/>
      <c r="N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5"/>
      <c r="AL3" s="243"/>
    </row>
    <row r="4" spans="1:477" ht="14">
      <c r="A4" s="72" t="s">
        <v>23</v>
      </c>
      <c r="B4" s="418">
        <v>28</v>
      </c>
      <c r="C4" s="225"/>
      <c r="D4" s="243"/>
      <c r="E4" s="243"/>
      <c r="F4" s="244"/>
      <c r="G4" s="244"/>
      <c r="H4" s="244"/>
      <c r="I4" s="244"/>
      <c r="J4" s="244"/>
      <c r="K4" s="244"/>
      <c r="L4" s="244"/>
      <c r="M4" s="244"/>
      <c r="N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5"/>
      <c r="AL4" s="243"/>
    </row>
    <row r="5" spans="1:477" ht="14">
      <c r="A5" s="71" t="s">
        <v>24</v>
      </c>
      <c r="B5" s="225" t="s">
        <v>9</v>
      </c>
      <c r="C5" s="73"/>
      <c r="D5" s="213"/>
      <c r="E5" s="243"/>
      <c r="F5" s="244"/>
      <c r="G5" s="244"/>
      <c r="H5" s="244"/>
      <c r="I5" s="244"/>
      <c r="J5" s="244"/>
      <c r="K5" s="244"/>
      <c r="L5" s="244"/>
      <c r="M5" s="244"/>
      <c r="N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5"/>
      <c r="AL5" s="243"/>
    </row>
    <row r="6" spans="1:477" ht="15.75" customHeight="1">
      <c r="A6" s="74" t="s">
        <v>25</v>
      </c>
      <c r="B6" s="5" t="s">
        <v>26</v>
      </c>
      <c r="C6" s="225"/>
      <c r="D6" s="243"/>
      <c r="E6" s="243"/>
      <c r="F6" s="244"/>
      <c r="G6" s="244"/>
      <c r="H6" s="244"/>
      <c r="I6" s="244"/>
      <c r="J6" s="244"/>
      <c r="K6" s="244"/>
      <c r="L6" s="244"/>
      <c r="M6" s="244"/>
      <c r="N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5"/>
      <c r="AL6" s="243"/>
    </row>
    <row r="7" spans="1:477" ht="15.75" customHeight="1">
      <c r="A7" s="74" t="s">
        <v>27</v>
      </c>
      <c r="B7" s="5" t="s">
        <v>247</v>
      </c>
      <c r="C7" s="225"/>
      <c r="D7" s="243"/>
      <c r="E7" s="243"/>
      <c r="F7" s="244"/>
      <c r="G7" s="244"/>
      <c r="H7" s="244"/>
      <c r="I7" s="244"/>
      <c r="J7" s="244"/>
      <c r="K7" s="244"/>
      <c r="L7" s="244"/>
      <c r="M7" s="244"/>
      <c r="N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5"/>
      <c r="AL7" s="243"/>
    </row>
    <row r="8" spans="1:477" ht="15.75" customHeight="1">
      <c r="A8" s="244"/>
      <c r="B8" s="246"/>
      <c r="C8" s="225"/>
      <c r="D8" s="243"/>
      <c r="E8" s="243"/>
      <c r="F8" s="244"/>
      <c r="G8" s="214" t="s">
        <v>29</v>
      </c>
      <c r="H8" s="214"/>
      <c r="I8" s="214"/>
      <c r="J8" s="337"/>
      <c r="K8" s="214"/>
      <c r="L8" s="214"/>
      <c r="M8" s="214"/>
      <c r="N8" s="214"/>
      <c r="O8" s="236"/>
      <c r="P8" s="567"/>
      <c r="Q8" s="236"/>
      <c r="R8" s="236"/>
      <c r="S8" s="236"/>
      <c r="T8" s="236"/>
      <c r="U8" s="236"/>
      <c r="V8" s="236"/>
      <c r="W8" s="214"/>
      <c r="X8" s="214"/>
      <c r="Y8" s="214"/>
      <c r="Z8" s="214"/>
      <c r="AA8" s="214"/>
      <c r="AB8" s="214"/>
      <c r="AC8" s="244"/>
      <c r="AD8" s="244"/>
      <c r="AE8" s="244"/>
      <c r="AF8" s="244"/>
      <c r="AG8" s="244"/>
      <c r="AH8" s="244"/>
      <c r="AI8" s="244"/>
      <c r="AJ8" s="245"/>
      <c r="AL8" s="243"/>
    </row>
    <row r="9" spans="1:477" ht="15.75" customHeight="1" thickBot="1">
      <c r="A9" s="213"/>
      <c r="B9" s="225"/>
      <c r="C9" s="225"/>
      <c r="D9" s="243"/>
      <c r="E9" s="243"/>
      <c r="F9" s="244"/>
      <c r="G9" s="244"/>
      <c r="H9" s="244"/>
      <c r="I9" s="244"/>
      <c r="J9" s="244"/>
      <c r="K9" s="244"/>
      <c r="L9" s="244"/>
      <c r="M9" s="244"/>
      <c r="N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5"/>
      <c r="AL9" s="243"/>
    </row>
    <row r="10" spans="1:477" s="82" customFormat="1" ht="26.5" thickBot="1">
      <c r="A10" s="76" t="s">
        <v>30</v>
      </c>
      <c r="B10" s="77" t="s">
        <v>31</v>
      </c>
      <c r="C10" s="77" t="s">
        <v>32</v>
      </c>
      <c r="D10" s="77" t="s">
        <v>33</v>
      </c>
      <c r="E10" s="77" t="s">
        <v>34</v>
      </c>
      <c r="F10" s="78" t="s">
        <v>35</v>
      </c>
      <c r="G10" s="79" t="s">
        <v>36</v>
      </c>
      <c r="H10" s="79" t="s">
        <v>37</v>
      </c>
      <c r="I10" s="79" t="s">
        <v>38</v>
      </c>
      <c r="J10" s="79" t="s">
        <v>39</v>
      </c>
      <c r="K10" s="79" t="s">
        <v>40</v>
      </c>
      <c r="L10" s="79" t="s">
        <v>41</v>
      </c>
      <c r="M10" s="79" t="s">
        <v>42</v>
      </c>
      <c r="N10" s="79" t="s">
        <v>43</v>
      </c>
      <c r="O10" s="240" t="s">
        <v>44</v>
      </c>
      <c r="P10" s="240" t="s">
        <v>45</v>
      </c>
      <c r="Q10" s="240" t="s">
        <v>46</v>
      </c>
      <c r="R10" s="240" t="s">
        <v>47</v>
      </c>
      <c r="S10" s="240" t="s">
        <v>48</v>
      </c>
      <c r="T10" s="240" t="s">
        <v>49</v>
      </c>
      <c r="U10" s="240" t="s">
        <v>50</v>
      </c>
      <c r="V10" s="240" t="s">
        <v>51</v>
      </c>
      <c r="W10" s="79" t="s">
        <v>52</v>
      </c>
      <c r="X10" s="79" t="s">
        <v>53</v>
      </c>
      <c r="Y10" s="79" t="s">
        <v>54</v>
      </c>
      <c r="Z10" s="79" t="s">
        <v>55</v>
      </c>
      <c r="AA10" s="79" t="s">
        <v>56</v>
      </c>
      <c r="AB10" s="79" t="s">
        <v>57</v>
      </c>
      <c r="AC10" s="240" t="s">
        <v>58</v>
      </c>
      <c r="AD10" s="240" t="s">
        <v>59</v>
      </c>
      <c r="AE10" s="240" t="s">
        <v>60</v>
      </c>
      <c r="AF10" s="240" t="s">
        <v>61</v>
      </c>
      <c r="AG10" s="240" t="s">
        <v>62</v>
      </c>
      <c r="AH10" s="80" t="s">
        <v>64</v>
      </c>
      <c r="AI10" s="240" t="s">
        <v>63</v>
      </c>
      <c r="AJ10" s="81" t="s">
        <v>66</v>
      </c>
    </row>
    <row r="11" spans="1:477" s="139" customFormat="1" ht="14">
      <c r="A11" s="340"/>
      <c r="B11" s="83" t="s">
        <v>67</v>
      </c>
      <c r="C11" s="83"/>
      <c r="D11" s="141"/>
      <c r="E11" s="141"/>
      <c r="F11" s="249"/>
      <c r="G11" s="250"/>
      <c r="H11" s="250"/>
      <c r="I11" s="250"/>
      <c r="J11" s="250"/>
      <c r="K11" s="250"/>
      <c r="L11" s="250"/>
      <c r="M11" s="250"/>
      <c r="N11" s="250"/>
      <c r="O11" s="239"/>
      <c r="P11" s="239"/>
      <c r="Q11" s="239"/>
      <c r="R11" s="239"/>
      <c r="S11" s="239"/>
      <c r="T11" s="239"/>
      <c r="U11" s="239"/>
      <c r="V11" s="239"/>
      <c r="W11" s="250"/>
      <c r="X11" s="250"/>
      <c r="Y11" s="250"/>
      <c r="Z11" s="250"/>
      <c r="AA11" s="250"/>
      <c r="AB11" s="250"/>
      <c r="AC11" s="251"/>
      <c r="AD11" s="251"/>
      <c r="AE11" s="253"/>
      <c r="AF11" s="253"/>
      <c r="AG11" s="253"/>
      <c r="AH11" s="253"/>
      <c r="AI11" s="253"/>
      <c r="AJ11" s="254"/>
      <c r="AK11" s="140"/>
      <c r="AL11" s="341"/>
    </row>
    <row r="12" spans="1:477" s="139" customFormat="1" ht="14">
      <c r="A12" s="84"/>
      <c r="B12" s="85" t="s">
        <v>68</v>
      </c>
      <c r="C12" s="85"/>
      <c r="D12" s="142"/>
      <c r="E12" s="142"/>
      <c r="F12" s="255"/>
      <c r="G12" s="256"/>
      <c r="H12" s="256"/>
      <c r="I12" s="256"/>
      <c r="J12" s="256"/>
      <c r="K12" s="256"/>
      <c r="L12" s="256"/>
      <c r="M12" s="256"/>
      <c r="N12" s="256"/>
      <c r="O12" s="238"/>
      <c r="P12" s="238"/>
      <c r="Q12" s="238"/>
      <c r="R12" s="238"/>
      <c r="S12" s="238"/>
      <c r="T12" s="238"/>
      <c r="U12" s="238"/>
      <c r="V12" s="238"/>
      <c r="W12" s="256"/>
      <c r="X12" s="256"/>
      <c r="Y12" s="256"/>
      <c r="Z12" s="256"/>
      <c r="AA12" s="256"/>
      <c r="AB12" s="256"/>
      <c r="AC12" s="257"/>
      <c r="AD12" s="257"/>
      <c r="AE12" s="259"/>
      <c r="AF12" s="259"/>
      <c r="AG12" s="259"/>
      <c r="AH12" s="259"/>
      <c r="AI12" s="259"/>
      <c r="AJ12" s="260"/>
      <c r="AK12" s="140"/>
      <c r="AL12" s="341"/>
    </row>
    <row r="13" spans="1:477" s="70" customFormat="1" ht="15.5">
      <c r="A13" s="159" t="s">
        <v>69</v>
      </c>
      <c r="B13" s="160" t="s">
        <v>70</v>
      </c>
      <c r="C13" s="161" t="s">
        <v>71</v>
      </c>
      <c r="D13" s="162" t="s">
        <v>72</v>
      </c>
      <c r="E13" s="163" t="s">
        <v>73</v>
      </c>
      <c r="F13" s="164"/>
      <c r="G13" s="242">
        <f>'AR outturn data template'!G13</f>
        <v>37.820696721624152</v>
      </c>
      <c r="H13" s="242">
        <f>'AR outturn data template'!H13</f>
        <v>28.793769873759782</v>
      </c>
      <c r="I13" s="242">
        <f>'AR outturn data template'!I13</f>
        <v>9.5990519134724774</v>
      </c>
      <c r="J13" s="242">
        <f>'AR outturn data template'!J13</f>
        <v>138.68283603975146</v>
      </c>
      <c r="K13" s="242">
        <f>'AR outturn data template'!K13</f>
        <v>1.555158469945354</v>
      </c>
      <c r="L13" s="242">
        <f>'AR outturn data template'!L13</f>
        <v>130.77230846798795</v>
      </c>
      <c r="M13" s="242">
        <f>'AR outturn data template'!M13</f>
        <v>72.02012022281221</v>
      </c>
      <c r="N13" s="242">
        <f>'AR outturn data template'!N13</f>
        <v>21.941913115063652</v>
      </c>
      <c r="O13" s="242">
        <f>'AR outturn data template'!O13</f>
        <v>2.4441203193104331</v>
      </c>
      <c r="P13" s="242">
        <f>'AR outturn data template'!P13</f>
        <v>36.207530052073011</v>
      </c>
      <c r="Q13" s="242">
        <f>'AR outturn data template'!Q13</f>
        <v>6.2890437158469954</v>
      </c>
      <c r="R13" s="242">
        <f>'AR outturn data template'!R13</f>
        <v>12.028247542321029</v>
      </c>
      <c r="S13" s="242">
        <f>'AR outturn data template'!S13</f>
        <v>19.269589949915314</v>
      </c>
      <c r="T13" s="242">
        <f>'AR outturn data template'!T13</f>
        <v>21.522576117932637</v>
      </c>
      <c r="U13" s="242">
        <f>'AR outturn data template'!U13</f>
        <v>25.710377049081313</v>
      </c>
      <c r="V13" s="242">
        <f>'AR outturn data template'!V13</f>
        <v>74.766311477118506</v>
      </c>
      <c r="W13" s="242">
        <f>'AR outturn data template'!W13</f>
        <v>20.384934427073755</v>
      </c>
      <c r="X13" s="242">
        <f>'AR outturn data template'!X13</f>
        <v>6.6120218579235009E-4</v>
      </c>
      <c r="Y13" s="242">
        <f>'AR outturn data template'!Y13</f>
        <v>297.80553502083859</v>
      </c>
      <c r="Z13" s="242">
        <f>'AR outturn data template'!Z13</f>
        <v>276.5314116773032</v>
      </c>
      <c r="AA13" s="242">
        <f>'AR outturn data template'!AA13</f>
        <v>0</v>
      </c>
      <c r="AB13" s="242">
        <f>'AR outturn data template'!AB13</f>
        <v>66.145105352822412</v>
      </c>
      <c r="AC13" s="242">
        <f>'AR outturn data template'!AC13</f>
        <v>44.391624105443071</v>
      </c>
      <c r="AD13" s="242">
        <f>'AR outturn data template'!AD13</f>
        <v>12.463128415452987</v>
      </c>
      <c r="AE13" s="242">
        <f>'AR outturn data template'!AE13</f>
        <v>12.862323497334465</v>
      </c>
      <c r="AF13" s="242">
        <f>'AR outturn data template'!AF13</f>
        <v>7.3223633879781449</v>
      </c>
      <c r="AG13" s="242">
        <f>'AR outturn data template'!AG13</f>
        <v>10.701417288986061</v>
      </c>
      <c r="AH13" s="242">
        <f t="shared" ref="AH13:AH25" si="0">SUM(G13:AG13)</f>
        <v>1388.0321554234347</v>
      </c>
      <c r="AI13" s="242"/>
      <c r="AJ13" s="167"/>
      <c r="AK13" s="92"/>
      <c r="AL13" s="213"/>
    </row>
    <row r="14" spans="1:477" s="70" customFormat="1" ht="23.25" customHeight="1">
      <c r="A14" s="159" t="s">
        <v>75</v>
      </c>
      <c r="B14" s="342" t="s">
        <v>76</v>
      </c>
      <c r="C14" s="161" t="s">
        <v>77</v>
      </c>
      <c r="D14" s="162" t="s">
        <v>72</v>
      </c>
      <c r="E14" s="343" t="s">
        <v>73</v>
      </c>
      <c r="F14" s="344"/>
      <c r="G14" s="242">
        <f>'AR outturn data template'!G14</f>
        <v>0</v>
      </c>
      <c r="H14" s="242">
        <f>'AR outturn data template'!H14</f>
        <v>0</v>
      </c>
      <c r="I14" s="242">
        <f>'AR outturn data template'!I14</f>
        <v>0</v>
      </c>
      <c r="J14" s="242">
        <f>'AR outturn data template'!J14</f>
        <v>0</v>
      </c>
      <c r="K14" s="242">
        <f>'AR outturn data template'!K14</f>
        <v>0</v>
      </c>
      <c r="L14" s="242">
        <f>'AR outturn data template'!L14</f>
        <v>0</v>
      </c>
      <c r="M14" s="242">
        <f>'AR outturn data template'!M14</f>
        <v>0</v>
      </c>
      <c r="N14" s="242">
        <f>'AR outturn data template'!N14</f>
        <v>0</v>
      </c>
      <c r="O14" s="242">
        <f>'AR outturn data template'!O14</f>
        <v>0</v>
      </c>
      <c r="P14" s="242">
        <f>'AR outturn data template'!P14</f>
        <v>0</v>
      </c>
      <c r="Q14" s="242">
        <f>'AR outturn data template'!Q14</f>
        <v>0</v>
      </c>
      <c r="R14" s="242">
        <f>'AR outturn data template'!R14</f>
        <v>0</v>
      </c>
      <c r="S14" s="242">
        <f>'AR outturn data template'!S14</f>
        <v>0</v>
      </c>
      <c r="T14" s="242">
        <f>'AR outturn data template'!T14</f>
        <v>0</v>
      </c>
      <c r="U14" s="242">
        <f>'AR outturn data template'!U14</f>
        <v>0</v>
      </c>
      <c r="V14" s="242">
        <f>'AR outturn data template'!V14</f>
        <v>0</v>
      </c>
      <c r="W14" s="242">
        <f>'AR outturn data template'!W14</f>
        <v>0</v>
      </c>
      <c r="X14" s="242">
        <f>'AR outturn data template'!X14</f>
        <v>0</v>
      </c>
      <c r="Y14" s="242">
        <f>'AR outturn data template'!Y14</f>
        <v>0</v>
      </c>
      <c r="Z14" s="242">
        <f>'AR outturn data template'!Z14</f>
        <v>0</v>
      </c>
      <c r="AA14" s="242">
        <f>'AR outturn data template'!AA14</f>
        <v>0</v>
      </c>
      <c r="AB14" s="242">
        <f>'AR outturn data template'!AB14</f>
        <v>0</v>
      </c>
      <c r="AC14" s="242">
        <f>'AR outturn data template'!AC14</f>
        <v>0</v>
      </c>
      <c r="AD14" s="242">
        <f>'AR outturn data template'!AD14</f>
        <v>16.277853196721313</v>
      </c>
      <c r="AE14" s="242">
        <f>'AR outturn data template'!AE14</f>
        <v>0</v>
      </c>
      <c r="AF14" s="242">
        <f>'AR outturn data template'!AF14</f>
        <v>0</v>
      </c>
      <c r="AG14" s="242">
        <f>'AR outturn data template'!AG14</f>
        <v>0</v>
      </c>
      <c r="AH14" s="242">
        <f t="shared" si="0"/>
        <v>16.277853196721313</v>
      </c>
      <c r="AI14" s="242"/>
      <c r="AJ14" s="167"/>
      <c r="AK14" s="92"/>
      <c r="AL14" s="213"/>
    </row>
    <row r="15" spans="1:477" s="426" customFormat="1" ht="24" customHeight="1">
      <c r="A15" s="419" t="s">
        <v>78</v>
      </c>
      <c r="B15" s="420" t="s">
        <v>79</v>
      </c>
      <c r="C15" s="421" t="s">
        <v>77</v>
      </c>
      <c r="D15" s="422" t="s">
        <v>72</v>
      </c>
      <c r="E15" s="423" t="s">
        <v>73</v>
      </c>
      <c r="F15" s="424"/>
      <c r="G15" s="242">
        <v>0</v>
      </c>
      <c r="H15" s="425">
        <f>2.715+1.924</f>
        <v>4.6389999999999993</v>
      </c>
      <c r="I15" s="425">
        <v>0.17460059999999999</v>
      </c>
      <c r="J15" s="242">
        <f>'AR outturn data template'!J15</f>
        <v>8.628881445355189</v>
      </c>
      <c r="K15" s="242">
        <f>'AR outturn data template'!K15</f>
        <v>0.11411063114754087</v>
      </c>
      <c r="L15" s="242">
        <f>'AR outturn data template'!L15</f>
        <v>0</v>
      </c>
      <c r="M15" s="242">
        <f>'AR outturn data template'!M15</f>
        <v>0</v>
      </c>
      <c r="N15" s="242">
        <f>'AR outturn data template'!N15</f>
        <v>0</v>
      </c>
      <c r="O15" s="242">
        <f>'AR outturn data template'!O15</f>
        <v>2.2243364316939873</v>
      </c>
      <c r="P15" s="242">
        <f>'AR outturn data template'!P15</f>
        <v>0</v>
      </c>
      <c r="Q15" s="425">
        <v>1.8</v>
      </c>
      <c r="R15" s="466">
        <f>'AR outturn data template'!R15</f>
        <v>0</v>
      </c>
      <c r="S15" s="466">
        <f>'AR outturn data template'!S15</f>
        <v>0</v>
      </c>
      <c r="T15" s="466">
        <f>'AR outturn data template'!T15</f>
        <v>0.4368481967213112</v>
      </c>
      <c r="U15" s="466">
        <f>'AR outturn data template'!U15</f>
        <v>0.68052425409835993</v>
      </c>
      <c r="V15" s="466">
        <f>'AR outturn data template'!V15</f>
        <v>0</v>
      </c>
      <c r="W15" s="466">
        <f>'AR outturn data template'!W15</f>
        <v>0</v>
      </c>
      <c r="X15" s="425">
        <f>'AR outturn data template'!X15+3.02</f>
        <v>77.234981530054654</v>
      </c>
      <c r="Y15" s="425">
        <f>'AR outturn data template'!Y15</f>
        <v>42.348702103825119</v>
      </c>
      <c r="Z15" s="425">
        <v>10.82</v>
      </c>
      <c r="AA15" s="425">
        <f>'AR outturn data template'!AA15+4.14</f>
        <v>66.054071038251408</v>
      </c>
      <c r="AB15" s="242">
        <f>'AR outturn data template'!AB15</f>
        <v>0</v>
      </c>
      <c r="AC15" s="425">
        <v>5.34</v>
      </c>
      <c r="AD15" s="242">
        <f>'AR outturn data template'!AD15</f>
        <v>0</v>
      </c>
      <c r="AE15" s="242">
        <f>'AR outturn data template'!AE15</f>
        <v>0.13595363114754103</v>
      </c>
      <c r="AF15" s="242">
        <f>'AR outturn data template'!AF15</f>
        <v>0.21753005464480873</v>
      </c>
      <c r="AG15" s="242">
        <f>'AR outturn data template'!AG15</f>
        <v>0</v>
      </c>
      <c r="AH15" s="242">
        <f t="shared" si="0"/>
        <v>220.84953991693993</v>
      </c>
      <c r="AI15" s="566">
        <f>AH15</f>
        <v>220.84953991693993</v>
      </c>
      <c r="AJ15" s="499" t="s">
        <v>355</v>
      </c>
      <c r="AK15" s="92"/>
      <c r="AL15" s="213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70"/>
      <c r="JC15" s="70"/>
      <c r="JD15" s="70"/>
      <c r="JE15" s="70"/>
      <c r="JF15" s="70"/>
      <c r="JG15" s="70"/>
      <c r="JH15" s="70"/>
      <c r="JI15" s="70"/>
      <c r="JJ15" s="70"/>
      <c r="JK15" s="70"/>
      <c r="JL15" s="70"/>
      <c r="JM15" s="70"/>
      <c r="JN15" s="70"/>
      <c r="JO15" s="70"/>
      <c r="JP15" s="70"/>
      <c r="JQ15" s="70"/>
      <c r="JR15" s="70"/>
      <c r="JS15" s="70"/>
      <c r="JT15" s="70"/>
      <c r="JU15" s="70"/>
      <c r="JV15" s="70"/>
      <c r="JW15" s="70"/>
      <c r="JX15" s="70"/>
      <c r="JY15" s="70"/>
      <c r="JZ15" s="70"/>
      <c r="KA15" s="70"/>
      <c r="KB15" s="70"/>
      <c r="KC15" s="70"/>
      <c r="KD15" s="70"/>
      <c r="KE15" s="70"/>
      <c r="KF15" s="70"/>
      <c r="KG15" s="70"/>
      <c r="KH15" s="70"/>
      <c r="KI15" s="70"/>
      <c r="KJ15" s="70"/>
      <c r="KK15" s="70"/>
      <c r="KL15" s="70"/>
      <c r="KM15" s="70"/>
      <c r="KN15" s="70"/>
      <c r="KO15" s="70"/>
      <c r="KP15" s="70"/>
      <c r="KQ15" s="70"/>
      <c r="KR15" s="70"/>
      <c r="KS15" s="70"/>
      <c r="KT15" s="70"/>
      <c r="KU15" s="70"/>
      <c r="KV15" s="70"/>
      <c r="KW15" s="70"/>
      <c r="KX15" s="70"/>
      <c r="KY15" s="70"/>
      <c r="KZ15" s="70"/>
      <c r="LA15" s="70"/>
      <c r="LB15" s="70"/>
      <c r="LC15" s="70"/>
      <c r="LD15" s="70"/>
      <c r="LE15" s="70"/>
      <c r="LF15" s="70"/>
      <c r="LG15" s="70"/>
      <c r="LH15" s="70"/>
      <c r="LI15" s="70"/>
      <c r="LJ15" s="70"/>
      <c r="LK15" s="70"/>
      <c r="LL15" s="70"/>
      <c r="LM15" s="70"/>
      <c r="LN15" s="70"/>
      <c r="LO15" s="70"/>
      <c r="LP15" s="70"/>
      <c r="LQ15" s="70"/>
      <c r="LR15" s="70"/>
      <c r="LS15" s="70"/>
      <c r="LT15" s="70"/>
      <c r="LU15" s="70"/>
      <c r="LV15" s="70"/>
      <c r="LW15" s="70"/>
      <c r="LX15" s="70"/>
      <c r="LY15" s="70"/>
      <c r="LZ15" s="70"/>
      <c r="MA15" s="70"/>
      <c r="MB15" s="70"/>
      <c r="MC15" s="70"/>
      <c r="MD15" s="70"/>
      <c r="ME15" s="70"/>
      <c r="MF15" s="70"/>
      <c r="MG15" s="70"/>
      <c r="MH15" s="70"/>
      <c r="MI15" s="70"/>
      <c r="MJ15" s="70"/>
      <c r="MK15" s="70"/>
      <c r="ML15" s="70"/>
      <c r="MM15" s="70"/>
      <c r="MN15" s="70"/>
      <c r="MO15" s="70"/>
      <c r="MP15" s="70"/>
      <c r="MQ15" s="70"/>
      <c r="MR15" s="70"/>
      <c r="MS15" s="70"/>
      <c r="MT15" s="70"/>
      <c r="MU15" s="70"/>
      <c r="MV15" s="70"/>
      <c r="MW15" s="70"/>
      <c r="MX15" s="70"/>
      <c r="MY15" s="70"/>
      <c r="MZ15" s="70"/>
      <c r="NA15" s="70"/>
      <c r="NB15" s="70"/>
      <c r="NC15" s="70"/>
      <c r="ND15" s="70"/>
      <c r="NE15" s="70"/>
      <c r="NF15" s="70"/>
      <c r="NG15" s="70"/>
      <c r="NH15" s="70"/>
      <c r="NI15" s="70"/>
      <c r="NJ15" s="70"/>
      <c r="NK15" s="70"/>
      <c r="NL15" s="70"/>
      <c r="NM15" s="70"/>
      <c r="NN15" s="70"/>
      <c r="NO15" s="70"/>
      <c r="NP15" s="70"/>
      <c r="NQ15" s="70"/>
      <c r="NR15" s="70"/>
      <c r="NS15" s="70"/>
      <c r="NT15" s="70"/>
      <c r="NU15" s="70"/>
      <c r="NV15" s="70"/>
      <c r="NW15" s="70"/>
      <c r="NX15" s="70"/>
      <c r="NY15" s="70"/>
      <c r="NZ15" s="70"/>
      <c r="OA15" s="70"/>
      <c r="OB15" s="70"/>
      <c r="OC15" s="70"/>
      <c r="OD15" s="70"/>
      <c r="OE15" s="70"/>
      <c r="OF15" s="70"/>
      <c r="OG15" s="70"/>
      <c r="OH15" s="70"/>
      <c r="OI15" s="70"/>
      <c r="OJ15" s="70"/>
      <c r="OK15" s="70"/>
      <c r="OL15" s="70"/>
      <c r="OM15" s="70"/>
      <c r="ON15" s="70"/>
      <c r="OO15" s="70"/>
      <c r="OP15" s="70"/>
      <c r="OQ15" s="70"/>
      <c r="OR15" s="70"/>
      <c r="OS15" s="70"/>
      <c r="OT15" s="70"/>
      <c r="OU15" s="70"/>
      <c r="OV15" s="70"/>
      <c r="OW15" s="70"/>
      <c r="OX15" s="70"/>
      <c r="OY15" s="70"/>
      <c r="OZ15" s="70"/>
      <c r="PA15" s="70"/>
      <c r="PB15" s="70"/>
      <c r="PC15" s="70"/>
      <c r="PD15" s="70"/>
      <c r="PE15" s="70"/>
      <c r="PF15" s="70"/>
      <c r="PG15" s="70"/>
      <c r="PH15" s="70"/>
      <c r="PI15" s="70"/>
      <c r="PJ15" s="70"/>
      <c r="PK15" s="70"/>
      <c r="PL15" s="70"/>
      <c r="PM15" s="70"/>
      <c r="PN15" s="70"/>
      <c r="PO15" s="70"/>
      <c r="PP15" s="70"/>
      <c r="PQ15" s="70"/>
      <c r="PR15" s="70"/>
      <c r="PS15" s="70"/>
      <c r="PT15" s="70"/>
      <c r="PU15" s="70"/>
      <c r="PV15" s="70"/>
      <c r="PW15" s="70"/>
      <c r="PX15" s="70"/>
      <c r="PY15" s="70"/>
      <c r="PZ15" s="70"/>
      <c r="QA15" s="70"/>
      <c r="QB15" s="70"/>
      <c r="QC15" s="70"/>
      <c r="QD15" s="70"/>
      <c r="QE15" s="70"/>
      <c r="QF15" s="70"/>
      <c r="QG15" s="70"/>
      <c r="QH15" s="70"/>
      <c r="QI15" s="70"/>
      <c r="QJ15" s="70"/>
      <c r="QK15" s="70"/>
      <c r="QL15" s="70"/>
      <c r="QM15" s="70"/>
      <c r="QN15" s="70"/>
      <c r="QO15" s="70"/>
      <c r="QP15" s="70"/>
      <c r="QQ15" s="70"/>
      <c r="QR15" s="70"/>
      <c r="QS15" s="70"/>
      <c r="QT15" s="70"/>
      <c r="QU15" s="70"/>
      <c r="QV15" s="70"/>
      <c r="QW15" s="70"/>
      <c r="QX15" s="70"/>
      <c r="QY15" s="70"/>
      <c r="QZ15" s="70"/>
      <c r="RA15" s="70"/>
      <c r="RB15" s="70"/>
      <c r="RC15" s="70"/>
      <c r="RD15" s="70"/>
      <c r="RE15" s="70"/>
      <c r="RF15" s="70"/>
      <c r="RG15" s="70"/>
      <c r="RH15" s="70"/>
      <c r="RI15" s="70"/>
    </row>
    <row r="16" spans="1:477" s="70" customFormat="1" ht="21.75" customHeight="1">
      <c r="A16" s="159" t="s">
        <v>80</v>
      </c>
      <c r="B16" s="342" t="s">
        <v>81</v>
      </c>
      <c r="C16" s="161" t="s">
        <v>77</v>
      </c>
      <c r="D16" s="162" t="s">
        <v>72</v>
      </c>
      <c r="E16" s="343" t="s">
        <v>73</v>
      </c>
      <c r="F16" s="344"/>
      <c r="G16" s="242">
        <f>'AR outturn data template'!G16</f>
        <v>0</v>
      </c>
      <c r="H16" s="242">
        <f>'AR outturn data template'!H16</f>
        <v>0</v>
      </c>
      <c r="I16" s="242">
        <f>'AR outturn data template'!I16</f>
        <v>0</v>
      </c>
      <c r="J16" s="242">
        <f>'AR outturn data template'!J16</f>
        <v>0</v>
      </c>
      <c r="K16" s="242">
        <f>'AR outturn data template'!K16</f>
        <v>0</v>
      </c>
      <c r="L16" s="242">
        <f>'AR outturn data template'!L16</f>
        <v>0</v>
      </c>
      <c r="M16" s="242">
        <f>'AR outturn data template'!M16</f>
        <v>0</v>
      </c>
      <c r="N16" s="242">
        <f>'AR outturn data template'!N16</f>
        <v>0</v>
      </c>
      <c r="O16" s="242">
        <f>'AR outturn data template'!O16</f>
        <v>0</v>
      </c>
      <c r="P16" s="242">
        <f>'AR outturn data template'!P16</f>
        <v>0</v>
      </c>
      <c r="Q16" s="242">
        <f>'AR outturn data template'!Q16</f>
        <v>0</v>
      </c>
      <c r="R16" s="242">
        <f>'AR outturn data template'!R16</f>
        <v>0</v>
      </c>
      <c r="S16" s="242">
        <f>'AR outturn data template'!S16</f>
        <v>0</v>
      </c>
      <c r="T16" s="242">
        <f>'AR outturn data template'!T16</f>
        <v>0</v>
      </c>
      <c r="U16" s="242">
        <f>'AR outturn data template'!U16</f>
        <v>0</v>
      </c>
      <c r="V16" s="242">
        <f>'AR outturn data template'!V16</f>
        <v>0</v>
      </c>
      <c r="W16" s="242">
        <f>'AR outturn data template'!W16</f>
        <v>0</v>
      </c>
      <c r="X16" s="242">
        <f>'AR outturn data template'!X16</f>
        <v>0</v>
      </c>
      <c r="Y16" s="242">
        <f>'AR outturn data template'!Y16</f>
        <v>16.277853196721313</v>
      </c>
      <c r="Z16" s="242">
        <f>'AR outturn data template'!Z16</f>
        <v>0</v>
      </c>
      <c r="AA16" s="242">
        <f>'AR outturn data template'!AA16</f>
        <v>0</v>
      </c>
      <c r="AB16" s="242">
        <f>'AR outturn data template'!AB16</f>
        <v>0</v>
      </c>
      <c r="AC16" s="242">
        <f>'AR outturn data template'!AC16</f>
        <v>0</v>
      </c>
      <c r="AD16" s="242">
        <f>'AR outturn data template'!AD16</f>
        <v>0</v>
      </c>
      <c r="AE16" s="242">
        <f>'AR outturn data template'!AE16</f>
        <v>0</v>
      </c>
      <c r="AF16" s="242">
        <f>'AR outturn data template'!AF16</f>
        <v>0</v>
      </c>
      <c r="AG16" s="242">
        <f>'AR outturn data template'!AG16</f>
        <v>0</v>
      </c>
      <c r="AH16" s="242">
        <f t="shared" si="0"/>
        <v>16.277853196721313</v>
      </c>
      <c r="AI16" s="242"/>
      <c r="AJ16" s="167"/>
      <c r="AK16" s="92"/>
      <c r="AL16" s="213"/>
    </row>
    <row r="17" spans="1:477" s="426" customFormat="1" ht="25.5" customHeight="1">
      <c r="A17" s="419" t="s">
        <v>82</v>
      </c>
      <c r="B17" s="420" t="s">
        <v>83</v>
      </c>
      <c r="C17" s="421" t="s">
        <v>77</v>
      </c>
      <c r="D17" s="427" t="s">
        <v>72</v>
      </c>
      <c r="E17" s="423" t="s">
        <v>73</v>
      </c>
      <c r="F17" s="424"/>
      <c r="G17" s="242">
        <f>'AR outturn data template'!G17</f>
        <v>0</v>
      </c>
      <c r="H17" s="242">
        <f>'AR outturn data template'!H17</f>
        <v>0.21753005464480873</v>
      </c>
      <c r="I17" s="242">
        <f>'AR outturn data template'!I17</f>
        <v>0</v>
      </c>
      <c r="J17" s="242">
        <f>'AR outturn data template'!J17</f>
        <v>0</v>
      </c>
      <c r="K17" s="242">
        <f>'AR outturn data template'!K17</f>
        <v>0</v>
      </c>
      <c r="L17" s="242">
        <f>'AR outturn data template'!L17</f>
        <v>11.511395106557382</v>
      </c>
      <c r="M17" s="242">
        <f>'AR outturn data template'!M17</f>
        <v>0</v>
      </c>
      <c r="N17" s="242">
        <f>'AR outturn data template'!N17</f>
        <v>0</v>
      </c>
      <c r="O17" s="242">
        <f>'AR outturn data template'!O17</f>
        <v>0.4368481967213112</v>
      </c>
      <c r="P17" s="242">
        <f>'AR outturn data template'!P17</f>
        <v>0</v>
      </c>
      <c r="Q17" s="425">
        <v>2.7149999999999999</v>
      </c>
      <c r="R17" s="425">
        <f>0.11+1.92</f>
        <v>2.0299999999999998</v>
      </c>
      <c r="S17" s="425">
        <v>5.34</v>
      </c>
      <c r="T17" s="242">
        <f>'AR outturn data template'!T17</f>
        <v>0</v>
      </c>
      <c r="U17" s="242">
        <f>'AR outturn data template'!U17</f>
        <v>0.13595363114754103</v>
      </c>
      <c r="V17" s="242">
        <f>'AR outturn data template'!V17</f>
        <v>2.9013947267759574</v>
      </c>
      <c r="W17" s="242">
        <f>'AR outturn data template'!W17</f>
        <v>0</v>
      </c>
      <c r="X17" s="242">
        <f>'AR outturn data template'!X17</f>
        <v>0</v>
      </c>
      <c r="Y17" s="425">
        <f>'AR outturn data template'!Y17-'AR outturn data template'!G15+4.14+10.82</f>
        <v>73.909590163934411</v>
      </c>
      <c r="Z17" s="242">
        <f>'AR outturn data template'!Z17</f>
        <v>77.329633797814168</v>
      </c>
      <c r="AA17" s="425">
        <f>'AR outturn data template'!AA17+3.02</f>
        <v>42.254049836065569</v>
      </c>
      <c r="AB17" s="425">
        <v>0.17460059999999999</v>
      </c>
      <c r="AC17" s="242">
        <f>'AR outturn data template'!AC17</f>
        <v>0</v>
      </c>
      <c r="AD17" s="242">
        <f>'AR outturn data template'!AD17</f>
        <v>8.1967213114754092E-2</v>
      </c>
      <c r="AE17" s="242">
        <f>'AR outturn data template'!AE17</f>
        <v>3.4659590163934454E-3</v>
      </c>
      <c r="AF17" s="242">
        <v>0</v>
      </c>
      <c r="AG17" s="425">
        <v>1.8</v>
      </c>
      <c r="AH17" s="242">
        <f t="shared" si="0"/>
        <v>220.84142928579229</v>
      </c>
      <c r="AI17" s="566">
        <f>AH17</f>
        <v>220.84142928579229</v>
      </c>
      <c r="AJ17" s="499" t="s">
        <v>355</v>
      </c>
      <c r="AK17" s="92"/>
      <c r="AL17" s="213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  <c r="IW17" s="70"/>
      <c r="IX17" s="70"/>
      <c r="IY17" s="70"/>
      <c r="IZ17" s="70"/>
      <c r="JA17" s="70"/>
      <c r="JB17" s="70"/>
      <c r="JC17" s="70"/>
      <c r="JD17" s="70"/>
      <c r="JE17" s="70"/>
      <c r="JF17" s="70"/>
      <c r="JG17" s="70"/>
      <c r="JH17" s="70"/>
      <c r="JI17" s="70"/>
      <c r="JJ17" s="70"/>
      <c r="JK17" s="70"/>
      <c r="JL17" s="70"/>
      <c r="JM17" s="70"/>
      <c r="JN17" s="70"/>
      <c r="JO17" s="70"/>
      <c r="JP17" s="70"/>
      <c r="JQ17" s="70"/>
      <c r="JR17" s="70"/>
      <c r="JS17" s="70"/>
      <c r="JT17" s="70"/>
      <c r="JU17" s="70"/>
      <c r="JV17" s="70"/>
      <c r="JW17" s="70"/>
      <c r="JX17" s="70"/>
      <c r="JY17" s="70"/>
      <c r="JZ17" s="70"/>
      <c r="KA17" s="70"/>
      <c r="KB17" s="70"/>
      <c r="KC17" s="70"/>
      <c r="KD17" s="70"/>
      <c r="KE17" s="70"/>
      <c r="KF17" s="70"/>
      <c r="KG17" s="70"/>
      <c r="KH17" s="70"/>
      <c r="KI17" s="70"/>
      <c r="KJ17" s="70"/>
      <c r="KK17" s="70"/>
      <c r="KL17" s="70"/>
      <c r="KM17" s="70"/>
      <c r="KN17" s="70"/>
      <c r="KO17" s="70"/>
      <c r="KP17" s="70"/>
      <c r="KQ17" s="70"/>
      <c r="KR17" s="70"/>
      <c r="KS17" s="70"/>
      <c r="KT17" s="70"/>
      <c r="KU17" s="70"/>
      <c r="KV17" s="70"/>
      <c r="KW17" s="70"/>
      <c r="KX17" s="70"/>
      <c r="KY17" s="70"/>
      <c r="KZ17" s="70"/>
      <c r="LA17" s="70"/>
      <c r="LB17" s="70"/>
      <c r="LC17" s="70"/>
      <c r="LD17" s="70"/>
      <c r="LE17" s="70"/>
      <c r="LF17" s="70"/>
      <c r="LG17" s="70"/>
      <c r="LH17" s="70"/>
      <c r="LI17" s="70"/>
      <c r="LJ17" s="70"/>
      <c r="LK17" s="70"/>
      <c r="LL17" s="70"/>
      <c r="LM17" s="70"/>
      <c r="LN17" s="70"/>
      <c r="LO17" s="70"/>
      <c r="LP17" s="70"/>
      <c r="LQ17" s="70"/>
      <c r="LR17" s="70"/>
      <c r="LS17" s="70"/>
      <c r="LT17" s="70"/>
      <c r="LU17" s="70"/>
      <c r="LV17" s="70"/>
      <c r="LW17" s="70"/>
      <c r="LX17" s="70"/>
      <c r="LY17" s="70"/>
      <c r="LZ17" s="70"/>
      <c r="MA17" s="70"/>
      <c r="MB17" s="70"/>
      <c r="MC17" s="70"/>
      <c r="MD17" s="70"/>
      <c r="ME17" s="70"/>
      <c r="MF17" s="70"/>
      <c r="MG17" s="70"/>
      <c r="MH17" s="70"/>
      <c r="MI17" s="70"/>
      <c r="MJ17" s="70"/>
      <c r="MK17" s="70"/>
      <c r="ML17" s="70"/>
      <c r="MM17" s="70"/>
      <c r="MN17" s="70"/>
      <c r="MO17" s="70"/>
      <c r="MP17" s="70"/>
      <c r="MQ17" s="70"/>
      <c r="MR17" s="70"/>
      <c r="MS17" s="70"/>
      <c r="MT17" s="70"/>
      <c r="MU17" s="70"/>
      <c r="MV17" s="70"/>
      <c r="MW17" s="70"/>
      <c r="MX17" s="70"/>
      <c r="MY17" s="70"/>
      <c r="MZ17" s="70"/>
      <c r="NA17" s="70"/>
      <c r="NB17" s="70"/>
      <c r="NC17" s="70"/>
      <c r="ND17" s="70"/>
      <c r="NE17" s="70"/>
      <c r="NF17" s="70"/>
      <c r="NG17" s="70"/>
      <c r="NH17" s="70"/>
      <c r="NI17" s="70"/>
      <c r="NJ17" s="70"/>
      <c r="NK17" s="70"/>
      <c r="NL17" s="70"/>
      <c r="NM17" s="70"/>
      <c r="NN17" s="70"/>
      <c r="NO17" s="70"/>
      <c r="NP17" s="70"/>
      <c r="NQ17" s="70"/>
      <c r="NR17" s="70"/>
      <c r="NS17" s="70"/>
      <c r="NT17" s="70"/>
      <c r="NU17" s="70"/>
      <c r="NV17" s="70"/>
      <c r="NW17" s="70"/>
      <c r="NX17" s="70"/>
      <c r="NY17" s="70"/>
      <c r="NZ17" s="70"/>
      <c r="OA17" s="70"/>
      <c r="OB17" s="70"/>
      <c r="OC17" s="70"/>
      <c r="OD17" s="70"/>
      <c r="OE17" s="70"/>
      <c r="OF17" s="70"/>
      <c r="OG17" s="70"/>
      <c r="OH17" s="70"/>
      <c r="OI17" s="70"/>
      <c r="OJ17" s="70"/>
      <c r="OK17" s="70"/>
      <c r="OL17" s="70"/>
      <c r="OM17" s="70"/>
      <c r="ON17" s="70"/>
      <c r="OO17" s="70"/>
      <c r="OP17" s="70"/>
      <c r="OQ17" s="70"/>
      <c r="OR17" s="70"/>
      <c r="OS17" s="70"/>
      <c r="OT17" s="70"/>
      <c r="OU17" s="70"/>
      <c r="OV17" s="70"/>
      <c r="OW17" s="70"/>
      <c r="OX17" s="70"/>
      <c r="OY17" s="70"/>
      <c r="OZ17" s="70"/>
      <c r="PA17" s="70"/>
      <c r="PB17" s="70"/>
      <c r="PC17" s="70"/>
      <c r="PD17" s="70"/>
      <c r="PE17" s="70"/>
      <c r="PF17" s="70"/>
      <c r="PG17" s="70"/>
      <c r="PH17" s="70"/>
      <c r="PI17" s="70"/>
      <c r="PJ17" s="70"/>
      <c r="PK17" s="70"/>
      <c r="PL17" s="70"/>
      <c r="PM17" s="70"/>
      <c r="PN17" s="70"/>
      <c r="PO17" s="70"/>
      <c r="PP17" s="70"/>
      <c r="PQ17" s="70"/>
      <c r="PR17" s="70"/>
      <c r="PS17" s="70"/>
      <c r="PT17" s="70"/>
      <c r="PU17" s="70"/>
      <c r="PV17" s="70"/>
      <c r="PW17" s="70"/>
      <c r="PX17" s="70"/>
      <c r="PY17" s="70"/>
      <c r="PZ17" s="70"/>
      <c r="QA17" s="70"/>
      <c r="QB17" s="70"/>
      <c r="QC17" s="70"/>
      <c r="QD17" s="70"/>
      <c r="QE17" s="70"/>
      <c r="QF17" s="70"/>
      <c r="QG17" s="70"/>
      <c r="QH17" s="70"/>
      <c r="QI17" s="70"/>
      <c r="QJ17" s="70"/>
      <c r="QK17" s="70"/>
      <c r="QL17" s="70"/>
      <c r="QM17" s="70"/>
      <c r="QN17" s="70"/>
      <c r="QO17" s="70"/>
      <c r="QP17" s="70"/>
      <c r="QQ17" s="70"/>
      <c r="QR17" s="70"/>
      <c r="QS17" s="70"/>
      <c r="QT17" s="70"/>
      <c r="QU17" s="70"/>
      <c r="QV17" s="70"/>
      <c r="QW17" s="70"/>
      <c r="QX17" s="70"/>
      <c r="QY17" s="70"/>
      <c r="QZ17" s="70"/>
      <c r="RA17" s="70"/>
      <c r="RB17" s="70"/>
      <c r="RC17" s="70"/>
      <c r="RD17" s="70"/>
      <c r="RE17" s="70"/>
      <c r="RF17" s="70"/>
      <c r="RG17" s="70"/>
      <c r="RH17" s="70"/>
      <c r="RI17" s="70"/>
    </row>
    <row r="18" spans="1:477" s="70" customFormat="1" ht="24">
      <c r="A18" s="346" t="s">
        <v>248</v>
      </c>
      <c r="B18" s="342" t="s">
        <v>85</v>
      </c>
      <c r="C18" s="161" t="s">
        <v>86</v>
      </c>
      <c r="D18" s="162" t="s">
        <v>72</v>
      </c>
      <c r="E18" s="343" t="s">
        <v>73</v>
      </c>
      <c r="F18" s="347"/>
      <c r="G18" s="242">
        <f>'AR outturn data template'!G18</f>
        <v>0</v>
      </c>
      <c r="H18" s="242">
        <f>'AR outturn data template'!H18</f>
        <v>0</v>
      </c>
      <c r="I18" s="242">
        <f>'AR outturn data template'!I18</f>
        <v>0</v>
      </c>
      <c r="J18" s="242">
        <f>'AR outturn data template'!J18</f>
        <v>0</v>
      </c>
      <c r="K18" s="242">
        <f>'AR outturn data template'!K18</f>
        <v>0</v>
      </c>
      <c r="L18" s="242">
        <f>'AR outturn data template'!L18</f>
        <v>0</v>
      </c>
      <c r="M18" s="242">
        <f>'AR outturn data template'!M18</f>
        <v>0</v>
      </c>
      <c r="N18" s="242">
        <f>'AR outturn data template'!N18</f>
        <v>0</v>
      </c>
      <c r="O18" s="242">
        <f>'AR outturn data template'!O18</f>
        <v>0</v>
      </c>
      <c r="P18" s="242">
        <f>'AR outturn data template'!P18</f>
        <v>0</v>
      </c>
      <c r="Q18" s="242">
        <f>'AR outturn data template'!Q18</f>
        <v>0</v>
      </c>
      <c r="R18" s="242">
        <f>'AR outturn data template'!R18</f>
        <v>0</v>
      </c>
      <c r="S18" s="242">
        <f>'AR outturn data template'!S18</f>
        <v>0</v>
      </c>
      <c r="T18" s="242">
        <f>'AR outturn data template'!T18</f>
        <v>0</v>
      </c>
      <c r="U18" s="242">
        <f>'AR outturn data template'!U18</f>
        <v>0</v>
      </c>
      <c r="V18" s="242">
        <f>'AR outturn data template'!V18</f>
        <v>0</v>
      </c>
      <c r="W18" s="242">
        <f>'AR outturn data template'!W18</f>
        <v>0</v>
      </c>
      <c r="X18" s="242">
        <f>'AR outturn data template'!X18</f>
        <v>0</v>
      </c>
      <c r="Y18" s="242">
        <f>'AR outturn data template'!Y18</f>
        <v>0</v>
      </c>
      <c r="Z18" s="242">
        <f>'AR outturn data template'!Z18</f>
        <v>0</v>
      </c>
      <c r="AA18" s="242">
        <f>'AR outturn data template'!AA18</f>
        <v>0</v>
      </c>
      <c r="AB18" s="242">
        <f>'AR outturn data template'!AB18</f>
        <v>0</v>
      </c>
      <c r="AC18" s="242">
        <f>'AR outturn data template'!AC18</f>
        <v>0</v>
      </c>
      <c r="AD18" s="242">
        <f>'AR outturn data template'!AD18</f>
        <v>0</v>
      </c>
      <c r="AE18" s="242">
        <f>'AR outturn data template'!AE18</f>
        <v>0</v>
      </c>
      <c r="AF18" s="242">
        <f>'AR outturn data template'!AF18</f>
        <v>0</v>
      </c>
      <c r="AG18" s="242">
        <f>'AR outturn data template'!AG18</f>
        <v>0</v>
      </c>
      <c r="AH18" s="242">
        <f t="shared" si="0"/>
        <v>0</v>
      </c>
      <c r="AI18" s="242"/>
      <c r="AJ18" s="167"/>
      <c r="AK18" s="92"/>
      <c r="AL18" s="213"/>
    </row>
    <row r="19" spans="1:477" s="70" customFormat="1" ht="20.5">
      <c r="A19" s="348" t="s">
        <v>249</v>
      </c>
      <c r="B19" s="345" t="s">
        <v>88</v>
      </c>
      <c r="C19" s="161" t="s">
        <v>86</v>
      </c>
      <c r="D19" s="162" t="s">
        <v>72</v>
      </c>
      <c r="E19" s="343" t="s">
        <v>73</v>
      </c>
      <c r="F19" s="347"/>
      <c r="G19" s="242">
        <f>'AR outturn data template'!G19</f>
        <v>0</v>
      </c>
      <c r="H19" s="242">
        <f>'AR outturn data template'!H19</f>
        <v>0</v>
      </c>
      <c r="I19" s="242">
        <f>'AR outturn data template'!I19</f>
        <v>0</v>
      </c>
      <c r="J19" s="242">
        <f>'AR outturn data template'!J19</f>
        <v>0</v>
      </c>
      <c r="K19" s="242">
        <f>'AR outturn data template'!K19</f>
        <v>0</v>
      </c>
      <c r="L19" s="242">
        <f>'AR outturn data template'!L19</f>
        <v>0</v>
      </c>
      <c r="M19" s="242">
        <f>'AR outturn data template'!M19</f>
        <v>0</v>
      </c>
      <c r="N19" s="242">
        <f>'AR outturn data template'!N19</f>
        <v>0</v>
      </c>
      <c r="O19" s="242">
        <f>'AR outturn data template'!O19</f>
        <v>0</v>
      </c>
      <c r="P19" s="242">
        <f>'AR outturn data template'!P19</f>
        <v>0</v>
      </c>
      <c r="Q19" s="242">
        <f>'AR outturn data template'!Q19</f>
        <v>0</v>
      </c>
      <c r="R19" s="242">
        <f>'AR outturn data template'!R19</f>
        <v>0</v>
      </c>
      <c r="S19" s="242">
        <f>'AR outturn data template'!S19</f>
        <v>0</v>
      </c>
      <c r="T19" s="242">
        <f>'AR outturn data template'!T19</f>
        <v>0</v>
      </c>
      <c r="U19" s="242">
        <f>'AR outturn data template'!U19</f>
        <v>0</v>
      </c>
      <c r="V19" s="242">
        <f>'AR outturn data template'!V19</f>
        <v>0.16573728813559396</v>
      </c>
      <c r="W19" s="242">
        <f>'AR outturn data template'!W19</f>
        <v>0.28219519234203039</v>
      </c>
      <c r="X19" s="242">
        <f>'AR outturn data template'!X19</f>
        <v>0.21618646721311446</v>
      </c>
      <c r="Y19" s="242">
        <f>'AR outturn data template'!Y19</f>
        <v>7.0896043715846971E-2</v>
      </c>
      <c r="Z19" s="242">
        <f>'AR outturn data template'!Z19</f>
        <v>0.47624250000000007</v>
      </c>
      <c r="AA19" s="242">
        <f>'AR outturn data template'!AA19</f>
        <v>0</v>
      </c>
      <c r="AB19" s="242">
        <f>'AR outturn data template'!AB19</f>
        <v>2.1638756223911697</v>
      </c>
      <c r="AC19" s="242">
        <f>'AR outturn data template'!AC19</f>
        <v>0</v>
      </c>
      <c r="AD19" s="242">
        <f>'AR outturn data template'!AD19</f>
        <v>0</v>
      </c>
      <c r="AE19" s="242">
        <f>'AR outturn data template'!AE19</f>
        <v>0.250642857142855</v>
      </c>
      <c r="AF19" s="242">
        <f>'AR outturn data template'!AF19</f>
        <v>0</v>
      </c>
      <c r="AG19" s="242">
        <f>'AR outturn data template'!AG19</f>
        <v>5.8762295081967161E-2</v>
      </c>
      <c r="AH19" s="242">
        <f t="shared" si="0"/>
        <v>3.6845382660225776</v>
      </c>
      <c r="AI19" s="242"/>
      <c r="AJ19" s="167"/>
      <c r="AK19" s="92"/>
      <c r="AL19" s="213"/>
    </row>
    <row r="20" spans="1:477" s="70" customFormat="1" ht="20.5">
      <c r="A20" s="349" t="s">
        <v>250</v>
      </c>
      <c r="B20" s="342" t="s">
        <v>90</v>
      </c>
      <c r="C20" s="161" t="s">
        <v>86</v>
      </c>
      <c r="D20" s="162" t="s">
        <v>72</v>
      </c>
      <c r="E20" s="343" t="s">
        <v>73</v>
      </c>
      <c r="F20" s="347"/>
      <c r="G20" s="242">
        <f>'AR outturn data template'!G20</f>
        <v>0</v>
      </c>
      <c r="H20" s="242">
        <f>'AR outturn data template'!H20</f>
        <v>0</v>
      </c>
      <c r="I20" s="242">
        <f>'AR outturn data template'!I20</f>
        <v>0</v>
      </c>
      <c r="J20" s="242">
        <f>'AR outturn data template'!J20</f>
        <v>0</v>
      </c>
      <c r="K20" s="242">
        <f>'AR outturn data template'!K20</f>
        <v>0</v>
      </c>
      <c r="L20" s="242">
        <f>'AR outturn data template'!L20</f>
        <v>0</v>
      </c>
      <c r="M20" s="242">
        <f>'AR outturn data template'!M20</f>
        <v>0</v>
      </c>
      <c r="N20" s="242">
        <f>'AR outturn data template'!N20</f>
        <v>0</v>
      </c>
      <c r="O20" s="242">
        <f>'AR outturn data template'!O20</f>
        <v>0</v>
      </c>
      <c r="P20" s="242">
        <f>'AR outturn data template'!P20</f>
        <v>1.8677315995306032</v>
      </c>
      <c r="Q20" s="242">
        <f>'AR outturn data template'!Q20</f>
        <v>0</v>
      </c>
      <c r="R20" s="242">
        <f>'AR outturn data template'!R20</f>
        <v>0</v>
      </c>
      <c r="S20" s="242">
        <f>'AR outturn data template'!S20</f>
        <v>0</v>
      </c>
      <c r="T20" s="242">
        <f>'AR outturn data template'!T20</f>
        <v>0</v>
      </c>
      <c r="U20" s="242">
        <f>'AR outturn data template'!U20</f>
        <v>0</v>
      </c>
      <c r="V20" s="242">
        <f>'AR outturn data template'!V20</f>
        <v>0</v>
      </c>
      <c r="W20" s="242">
        <f>'AR outturn data template'!W20</f>
        <v>0</v>
      </c>
      <c r="X20" s="242">
        <f>'AR outturn data template'!X20</f>
        <v>0</v>
      </c>
      <c r="Y20" s="242">
        <f>'AR outturn data template'!Y20</f>
        <v>0</v>
      </c>
      <c r="Z20" s="242">
        <f>'AR outturn data template'!Z20</f>
        <v>0</v>
      </c>
      <c r="AA20" s="242">
        <f>'AR outturn data template'!AA20</f>
        <v>0</v>
      </c>
      <c r="AB20" s="242">
        <f>'AR outturn data template'!AB20</f>
        <v>0</v>
      </c>
      <c r="AC20" s="242">
        <f>'AR outturn data template'!AC20</f>
        <v>0</v>
      </c>
      <c r="AD20" s="242">
        <f>'AR outturn data template'!AD20</f>
        <v>0</v>
      </c>
      <c r="AE20" s="242">
        <f>'AR outturn data template'!AE20</f>
        <v>0</v>
      </c>
      <c r="AF20" s="242">
        <f>'AR outturn data template'!AF20</f>
        <v>0</v>
      </c>
      <c r="AG20" s="242">
        <f>'AR outturn data template'!AG20</f>
        <v>0</v>
      </c>
      <c r="AH20" s="242">
        <f t="shared" si="0"/>
        <v>1.8677315995306032</v>
      </c>
      <c r="AI20" s="242"/>
      <c r="AJ20" s="167"/>
      <c r="AK20" s="92"/>
      <c r="AL20" s="213"/>
    </row>
    <row r="21" spans="1:477" s="70" customFormat="1" ht="20.5">
      <c r="A21" s="349" t="s">
        <v>251</v>
      </c>
      <c r="B21" s="345" t="s">
        <v>92</v>
      </c>
      <c r="C21" s="161" t="s">
        <v>86</v>
      </c>
      <c r="D21" s="350" t="s">
        <v>72</v>
      </c>
      <c r="E21" s="343" t="s">
        <v>73</v>
      </c>
      <c r="F21" s="347"/>
      <c r="G21" s="242">
        <f>'AR outturn data template'!G21</f>
        <v>5.5652487580716274E-2</v>
      </c>
      <c r="H21" s="242">
        <f>'AR outturn data template'!H21</f>
        <v>0</v>
      </c>
      <c r="I21" s="242">
        <f>'AR outturn data template'!I21</f>
        <v>8.4285374270242405E-3</v>
      </c>
      <c r="J21" s="242">
        <f>'AR outturn data template'!J21</f>
        <v>0.10329512209639348</v>
      </c>
      <c r="K21" s="242">
        <f>'AR outturn data template'!K21</f>
        <v>0</v>
      </c>
      <c r="L21" s="242">
        <f>'AR outturn data template'!L21</f>
        <v>1.9079838390380962E-2</v>
      </c>
      <c r="M21" s="242">
        <f>'AR outturn data template'!M21</f>
        <v>0.15976569340583724</v>
      </c>
      <c r="N21" s="242">
        <f>'AR outturn data template'!N21</f>
        <v>1.1912460361061764E-2</v>
      </c>
      <c r="O21" s="242">
        <f>'AR outturn data template'!O21</f>
        <v>1.0857941224699632E-2</v>
      </c>
      <c r="P21" s="242">
        <f>'AR outturn data template'!P21</f>
        <v>0.32167765029822815</v>
      </c>
      <c r="Q21" s="242">
        <f>'AR outturn data template'!Q21</f>
        <v>2.357621311475409E-2</v>
      </c>
      <c r="R21" s="242">
        <f>'AR outturn data template'!R21</f>
        <v>2.0353145966188525E-2</v>
      </c>
      <c r="S21" s="242">
        <f>'AR outturn data template'!S21</f>
        <v>5.5898027640777788E-2</v>
      </c>
      <c r="T21" s="242">
        <f>'AR outturn data template'!T21</f>
        <v>0</v>
      </c>
      <c r="U21" s="242">
        <f>'AR outturn data template'!U21</f>
        <v>4.4595237275478712E-2</v>
      </c>
      <c r="V21" s="242">
        <f>'AR outturn data template'!V21</f>
        <v>0.3714296969588719</v>
      </c>
      <c r="W21" s="242">
        <f>'AR outturn data template'!W21</f>
        <v>6.3865879205230486E-2</v>
      </c>
      <c r="X21" s="242">
        <f>'AR outturn data template'!X21</f>
        <v>1.2932249968869862</v>
      </c>
      <c r="Y21" s="242">
        <f>'AR outturn data template'!Y21</f>
        <v>18</v>
      </c>
      <c r="Z21" s="242">
        <f>'AR outturn data template'!Z21</f>
        <v>84.23</v>
      </c>
      <c r="AA21" s="242">
        <f>'AR outturn data template'!AA21</f>
        <v>0.1697219649119433</v>
      </c>
      <c r="AB21" s="242">
        <f>'AR outturn data template'!AB21</f>
        <v>1.2327687985186011</v>
      </c>
      <c r="AC21" s="242">
        <f>'AR outturn data template'!AC21</f>
        <v>1.0047054724256856E-2</v>
      </c>
      <c r="AD21" s="242">
        <f>'AR outturn data template'!AD21</f>
        <v>0.13375813250800273</v>
      </c>
      <c r="AE21" s="242">
        <f>'AR outturn data template'!AE21</f>
        <v>0</v>
      </c>
      <c r="AF21" s="242">
        <f>'AR outturn data template'!AF21</f>
        <v>4.2312499999999878E-2</v>
      </c>
      <c r="AG21" s="242">
        <f>'AR outturn data template'!AG21</f>
        <v>6.9344961240310365E-2</v>
      </c>
      <c r="AH21" s="242">
        <f t="shared" si="0"/>
        <v>106.45156633973575</v>
      </c>
      <c r="AI21" s="242"/>
      <c r="AJ21" s="167"/>
      <c r="AK21" s="92"/>
      <c r="AL21" s="213"/>
    </row>
    <row r="22" spans="1:477" s="70" customFormat="1" ht="15.5">
      <c r="A22" s="348" t="s">
        <v>94</v>
      </c>
      <c r="B22" s="342" t="s">
        <v>95</v>
      </c>
      <c r="C22" s="169" t="s">
        <v>71</v>
      </c>
      <c r="D22" s="168" t="s">
        <v>72</v>
      </c>
      <c r="E22" s="343" t="s">
        <v>73</v>
      </c>
      <c r="F22" s="347"/>
      <c r="G22" s="242">
        <f>'AR outturn data template'!G22</f>
        <v>0</v>
      </c>
      <c r="H22" s="242">
        <f>'AR outturn data template'!H22</f>
        <v>0</v>
      </c>
      <c r="I22" s="242">
        <f>'AR outturn data template'!I22</f>
        <v>0</v>
      </c>
      <c r="J22" s="242">
        <f>'AR outturn data template'!J22</f>
        <v>0</v>
      </c>
      <c r="K22" s="242">
        <f>'AR outturn data template'!K22</f>
        <v>0</v>
      </c>
      <c r="L22" s="242">
        <f>'AR outturn data template'!L22</f>
        <v>0</v>
      </c>
      <c r="M22" s="242">
        <f>'AR outturn data template'!M22</f>
        <v>0</v>
      </c>
      <c r="N22" s="242">
        <f>'AR outturn data template'!N22</f>
        <v>0</v>
      </c>
      <c r="O22" s="242">
        <f>'AR outturn data template'!O22</f>
        <v>0</v>
      </c>
      <c r="P22" s="242">
        <f>'AR outturn data template'!P22</f>
        <v>0</v>
      </c>
      <c r="Q22" s="242">
        <f>'AR outturn data template'!Q22</f>
        <v>0</v>
      </c>
      <c r="R22" s="242">
        <f>'AR outturn data template'!R22</f>
        <v>0</v>
      </c>
      <c r="S22" s="242">
        <f>'AR outturn data template'!S22</f>
        <v>0</v>
      </c>
      <c r="T22" s="242">
        <f>'AR outturn data template'!T22</f>
        <v>0</v>
      </c>
      <c r="U22" s="242">
        <f>'AR outturn data template'!U22</f>
        <v>0</v>
      </c>
      <c r="V22" s="242">
        <f>'AR outturn data template'!V22</f>
        <v>0</v>
      </c>
      <c r="W22" s="242">
        <f>'AR outturn data template'!W22</f>
        <v>0</v>
      </c>
      <c r="X22" s="242">
        <f>'AR outturn data template'!X22</f>
        <v>0</v>
      </c>
      <c r="Y22" s="242">
        <f>'AR outturn data template'!Y22</f>
        <v>0</v>
      </c>
      <c r="Z22" s="242">
        <f>'AR outturn data template'!Z22</f>
        <v>0</v>
      </c>
      <c r="AA22" s="242">
        <f>'AR outturn data template'!AA22</f>
        <v>0</v>
      </c>
      <c r="AB22" s="242">
        <f>'AR outturn data template'!AB22</f>
        <v>0</v>
      </c>
      <c r="AC22" s="242">
        <f>'AR outturn data template'!AC22</f>
        <v>0</v>
      </c>
      <c r="AD22" s="242">
        <f>'AR outturn data template'!AD22</f>
        <v>0</v>
      </c>
      <c r="AE22" s="242">
        <f>'AR outturn data template'!AE22</f>
        <v>0</v>
      </c>
      <c r="AF22" s="242">
        <f>'AR outturn data template'!AF22</f>
        <v>0</v>
      </c>
      <c r="AG22" s="242">
        <f>'AR outturn data template'!AG22</f>
        <v>0</v>
      </c>
      <c r="AH22" s="242">
        <f t="shared" si="0"/>
        <v>0</v>
      </c>
      <c r="AI22" s="242"/>
      <c r="AJ22" s="167"/>
      <c r="AK22" s="92"/>
      <c r="AL22" s="213"/>
    </row>
    <row r="23" spans="1:477" s="70" customFormat="1" ht="25">
      <c r="A23" s="351" t="s">
        <v>252</v>
      </c>
      <c r="B23" s="352" t="s">
        <v>97</v>
      </c>
      <c r="C23" s="97" t="s">
        <v>98</v>
      </c>
      <c r="D23" s="98" t="s">
        <v>72</v>
      </c>
      <c r="E23" s="353" t="s">
        <v>73</v>
      </c>
      <c r="F23" s="270" t="s">
        <v>74</v>
      </c>
      <c r="G23" s="429">
        <f>'AR outturn data template'!G23</f>
        <v>57.12</v>
      </c>
      <c r="H23" s="429">
        <f>'AR outturn data template'!H23</f>
        <v>28.56</v>
      </c>
      <c r="I23" s="429">
        <f>'AR outturn data template'!I23</f>
        <v>10.08</v>
      </c>
      <c r="J23" s="429">
        <f>'AR outturn data template'!J23</f>
        <v>128.47999999999999</v>
      </c>
      <c r="K23" s="429">
        <f>'AR outturn data template'!K23</f>
        <v>1.73</v>
      </c>
      <c r="L23" s="429">
        <f>'AR outturn data template'!L23</f>
        <v>137.55000000000001</v>
      </c>
      <c r="M23" s="429">
        <f>'AR outturn data template'!M23</f>
        <v>80.28</v>
      </c>
      <c r="N23" s="429">
        <f>'AR outturn data template'!N23</f>
        <v>24.36</v>
      </c>
      <c r="O23" s="429">
        <f>'AR outturn data template'!O23</f>
        <v>4.1399999999999997</v>
      </c>
      <c r="P23" s="429">
        <f>'AR outturn data template'!P23</f>
        <v>36.840000000000003</v>
      </c>
      <c r="Q23" s="429">
        <f>'AR outturn data template'!Q23</f>
        <v>6.2</v>
      </c>
      <c r="R23" s="429">
        <f>'AR outturn data template'!R23</f>
        <v>16.190000000000001</v>
      </c>
      <c r="S23" s="429">
        <f>'AR outturn data template'!S23</f>
        <v>38.299999999999997</v>
      </c>
      <c r="T23" s="429">
        <f>'AR outturn data template'!T23</f>
        <v>27.05</v>
      </c>
      <c r="U23" s="429">
        <f>'AR outturn data template'!U23</f>
        <v>27.59</v>
      </c>
      <c r="V23" s="429">
        <f>'AR outturn data template'!V23</f>
        <v>85.63</v>
      </c>
      <c r="W23" s="429">
        <f>'AR outturn data template'!W23</f>
        <v>23.1</v>
      </c>
      <c r="X23" s="429">
        <f>'AR outturn data template'!X23</f>
        <v>0</v>
      </c>
      <c r="Y23" s="429">
        <f>'AR outturn data template'!Y23</f>
        <v>316.51</v>
      </c>
      <c r="Z23" s="428">
        <f>264.54+Z27</f>
        <v>300.59139841705394</v>
      </c>
      <c r="AA23" s="429">
        <f>'AR outturn data template'!AA23</f>
        <v>0</v>
      </c>
      <c r="AB23" s="429">
        <f>'AR outturn data template'!AB23</f>
        <v>70.05</v>
      </c>
      <c r="AC23" s="429">
        <f>'AR outturn data template'!AC23</f>
        <v>34.29</v>
      </c>
      <c r="AD23" s="429">
        <f>'AR outturn data template'!AD23</f>
        <v>17.259999999999998</v>
      </c>
      <c r="AE23" s="429">
        <f>'AR outturn data template'!AE23</f>
        <v>15.75</v>
      </c>
      <c r="AF23" s="429">
        <f>'AR outturn data template'!AF23</f>
        <v>10.5</v>
      </c>
      <c r="AG23" s="429">
        <f>'AR outturn data template'!AG23</f>
        <v>12.75</v>
      </c>
      <c r="AH23" s="429">
        <f t="shared" si="0"/>
        <v>1510.9013984170538</v>
      </c>
      <c r="AI23" s="429">
        <v>57</v>
      </c>
      <c r="AJ23" s="449"/>
      <c r="AK23" s="92"/>
      <c r="AL23" s="213"/>
    </row>
    <row r="24" spans="1:477" s="70" customFormat="1" ht="37.5" customHeight="1">
      <c r="A24" s="99" t="s">
        <v>99</v>
      </c>
      <c r="B24" s="274" t="s">
        <v>100</v>
      </c>
      <c r="C24" s="97" t="s">
        <v>101</v>
      </c>
      <c r="D24" s="98" t="s">
        <v>72</v>
      </c>
      <c r="E24" s="353" t="s">
        <v>73</v>
      </c>
      <c r="F24" s="270" t="s">
        <v>74</v>
      </c>
      <c r="G24" s="429">
        <f>G23-('AR outturn data template'!G27+'AR outturn data template'!G28)</f>
        <v>50.102045885424161</v>
      </c>
      <c r="H24" s="429">
        <f>H23-('AR outturn data template'!H27+'AR outturn data template'!H28)</f>
        <v>28.111922640465352</v>
      </c>
      <c r="I24" s="429">
        <f>I23-('AR outturn data template'!I27+'AR outturn data template'!I28)</f>
        <v>9.9703516290368164</v>
      </c>
      <c r="J24" s="429">
        <f>J23-('AR outturn data template'!J27+'AR outturn data template'!J28)</f>
        <v>126.67999999999999</v>
      </c>
      <c r="K24" s="429">
        <f>K23-('AR outturn data template'!K27+'AR outturn data template'!K28)</f>
        <v>1.73</v>
      </c>
      <c r="L24" s="429">
        <f>L23-('AR outturn data template'!L27+'AR outturn data template'!L28)</f>
        <v>130.599633562023</v>
      </c>
      <c r="M24" s="429">
        <f>M23-('AR outturn data template'!M27+'AR outturn data template'!M28)</f>
        <v>78.38861029233756</v>
      </c>
      <c r="N24" s="429">
        <f>N23-('AR outturn data template'!N27+'AR outturn data template'!N28)</f>
        <v>24.178957297033875</v>
      </c>
      <c r="O24" s="429">
        <f>O23-('AR outturn data template'!O27+'AR outturn data template'!O28)</f>
        <v>4.0510181107223522</v>
      </c>
      <c r="P24" s="429">
        <f>P23-('AR outturn data template'!P27+'AR outturn data template'!P28)</f>
        <v>36.840000000000003</v>
      </c>
      <c r="Q24" s="429">
        <f>Q23-('AR outturn data template'!Q27+'AR outturn data template'!Q28)</f>
        <v>6.2</v>
      </c>
      <c r="R24" s="429">
        <f>R23-('AR outturn data template'!R27+'AR outturn data template'!R28)</f>
        <v>16.117500164684976</v>
      </c>
      <c r="S24" s="429">
        <f>S23-('AR outturn data template'!S27+'AR outturn data template'!S28)</f>
        <v>38.299999999999997</v>
      </c>
      <c r="T24" s="429">
        <f>T23-('AR outturn data template'!T27+'AR outturn data template'!T28)</f>
        <v>27.05</v>
      </c>
      <c r="U24" s="429">
        <f>U23-('AR outturn data template'!U27+'AR outturn data template'!U28)</f>
        <v>27.504259529565257</v>
      </c>
      <c r="V24" s="429">
        <f>V23-('AR outturn data template'!V27+'AR outturn data template'!V28)</f>
        <v>81.004088544512157</v>
      </c>
      <c r="W24" s="429">
        <f>W23-('AR outturn data template'!W27+'AR outturn data template'!W28)</f>
        <v>22.249265703284703</v>
      </c>
      <c r="X24" s="429">
        <f>X23-('AR outturn data template'!X27+'AR outturn data template'!X28)</f>
        <v>-6.6120218579235009E-4</v>
      </c>
      <c r="Y24" s="429">
        <f>Y23-('AR outturn data template'!Y27+'AR outturn data template'!Y28)</f>
        <v>289.1343333622666</v>
      </c>
      <c r="Z24" s="429">
        <f>Z23-('AR outturn data template'!Z27+'AR outturn data template'!Z28)</f>
        <v>251.7</v>
      </c>
      <c r="AA24" s="429">
        <f>AA23-('AR outturn data template'!AA27+'AR outturn data template'!AA28)</f>
        <v>0</v>
      </c>
      <c r="AB24" s="429">
        <f>AB23-('AR outturn data template'!AB27+'AR outturn data template'!AB28)</f>
        <v>62.695946483540418</v>
      </c>
      <c r="AC24" s="429">
        <f>AC23-('AR outturn data template'!AC27+'AR outturn data template'!AC28)</f>
        <v>29.813673502198434</v>
      </c>
      <c r="AD24" s="429">
        <f>AD23-('AR outturn data template'!AD27+'AR outturn data template'!AD28)</f>
        <v>16.740550444223508</v>
      </c>
      <c r="AE24" s="429">
        <f>AE23-('AR outturn data template'!AE27+'AR outturn data template'!AE28)</f>
        <v>15.75</v>
      </c>
      <c r="AF24" s="429">
        <f>AF23-('AR outturn data template'!AF27+'AR outturn data template'!AF28)</f>
        <v>10.427992268362839</v>
      </c>
      <c r="AG24" s="429">
        <f>AG23-('AR outturn data template'!AG27+'AR outturn data template'!AG28)</f>
        <v>12.650302038613455</v>
      </c>
      <c r="AH24" s="429">
        <f t="shared" si="0"/>
        <v>1397.9897902561097</v>
      </c>
      <c r="AI24" s="429">
        <v>57</v>
      </c>
      <c r="AJ24" s="449"/>
      <c r="AK24" s="92"/>
      <c r="AL24" s="213"/>
    </row>
    <row r="25" spans="1:477" s="70" customFormat="1" ht="69.650000000000006" customHeight="1">
      <c r="A25" s="100" t="s">
        <v>102</v>
      </c>
      <c r="B25" s="274" t="s">
        <v>103</v>
      </c>
      <c r="C25" s="126" t="s">
        <v>253</v>
      </c>
      <c r="D25" s="101" t="s">
        <v>72</v>
      </c>
      <c r="E25" s="354" t="s">
        <v>73</v>
      </c>
      <c r="F25" s="270" t="s">
        <v>74</v>
      </c>
      <c r="G25" s="429">
        <f t="shared" ref="G25:AG25" si="1">G24-(G16+G17+G20+G21)+(G14+G15+G18+G19)</f>
        <v>50.046393397843445</v>
      </c>
      <c r="H25" s="429">
        <f t="shared" si="1"/>
        <v>32.533392585820543</v>
      </c>
      <c r="I25" s="429">
        <f t="shared" si="1"/>
        <v>10.136523691609792</v>
      </c>
      <c r="J25" s="429">
        <f t="shared" si="1"/>
        <v>135.20558632325879</v>
      </c>
      <c r="K25" s="429">
        <f t="shared" si="1"/>
        <v>1.8441106311475408</v>
      </c>
      <c r="L25" s="429">
        <f t="shared" si="1"/>
        <v>119.06915861707523</v>
      </c>
      <c r="M25" s="429">
        <f t="shared" si="1"/>
        <v>78.22884459893173</v>
      </c>
      <c r="N25" s="429">
        <f t="shared" si="1"/>
        <v>24.167044836672815</v>
      </c>
      <c r="O25" s="429">
        <f t="shared" si="1"/>
        <v>5.8276484044703292</v>
      </c>
      <c r="P25" s="429">
        <f t="shared" si="1"/>
        <v>34.650590750171169</v>
      </c>
      <c r="Q25" s="429">
        <f t="shared" si="1"/>
        <v>5.2614237868852465</v>
      </c>
      <c r="R25" s="429">
        <f t="shared" si="1"/>
        <v>14.067147018718789</v>
      </c>
      <c r="S25" s="429">
        <f t="shared" si="1"/>
        <v>32.904101972359221</v>
      </c>
      <c r="T25" s="429">
        <f t="shared" si="1"/>
        <v>27.486848196721311</v>
      </c>
      <c r="U25" s="429">
        <f t="shared" si="1"/>
        <v>28.004234915240595</v>
      </c>
      <c r="V25" s="429">
        <f t="shared" si="1"/>
        <v>77.897001408912914</v>
      </c>
      <c r="W25" s="429">
        <f t="shared" si="1"/>
        <v>22.467595016421502</v>
      </c>
      <c r="X25" s="429">
        <f t="shared" si="1"/>
        <v>76.157281798195001</v>
      </c>
      <c r="Y25" s="429">
        <f t="shared" si="1"/>
        <v>223.36648814915185</v>
      </c>
      <c r="Z25" s="429">
        <f>Z24-(Z16+Z17+Z20+Z21)+(Z14+Z15+Z18+Z19)</f>
        <v>101.43660870218582</v>
      </c>
      <c r="AA25" s="429">
        <f t="shared" si="1"/>
        <v>23.630299237273896</v>
      </c>
      <c r="AB25" s="429">
        <f t="shared" si="1"/>
        <v>63.452452707412981</v>
      </c>
      <c r="AC25" s="429">
        <f t="shared" si="1"/>
        <v>35.143626447474176</v>
      </c>
      <c r="AD25" s="429">
        <f t="shared" si="1"/>
        <v>32.802678295322067</v>
      </c>
      <c r="AE25" s="429">
        <f t="shared" si="1"/>
        <v>16.133130529274002</v>
      </c>
      <c r="AF25" s="429">
        <f t="shared" si="1"/>
        <v>10.603209823007649</v>
      </c>
      <c r="AG25" s="429">
        <f t="shared" si="1"/>
        <v>10.839719372455113</v>
      </c>
      <c r="AH25" s="429">
        <f t="shared" si="0"/>
        <v>1293.3631412140132</v>
      </c>
      <c r="AI25" s="429">
        <v>57</v>
      </c>
      <c r="AJ25" s="449"/>
      <c r="AK25" s="92"/>
      <c r="AL25" s="213"/>
    </row>
    <row r="26" spans="1:477" s="71" customFormat="1" ht="13">
      <c r="A26" s="102"/>
      <c r="B26" s="194" t="s">
        <v>105</v>
      </c>
      <c r="C26" s="103"/>
      <c r="D26" s="144"/>
      <c r="E26" s="218"/>
      <c r="F26" s="219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1"/>
      <c r="AD26" s="451"/>
      <c r="AE26" s="452"/>
      <c r="AF26" s="452"/>
      <c r="AG26" s="452"/>
      <c r="AH26" s="452"/>
      <c r="AI26" s="452"/>
      <c r="AJ26" s="448"/>
      <c r="AK26" s="143"/>
    </row>
    <row r="27" spans="1:477" s="70" customFormat="1" ht="21.65" customHeight="1">
      <c r="A27" s="95" t="s">
        <v>106</v>
      </c>
      <c r="B27" s="104" t="s">
        <v>107</v>
      </c>
      <c r="C27" s="104" t="s">
        <v>71</v>
      </c>
      <c r="D27" s="94" t="s">
        <v>72</v>
      </c>
      <c r="E27" s="94" t="s">
        <v>73</v>
      </c>
      <c r="F27" s="105" t="s">
        <v>74</v>
      </c>
      <c r="G27" s="429">
        <f>'AR outturn data template'!G27</f>
        <v>0.10795411457583981</v>
      </c>
      <c r="H27" s="429">
        <f>'AR outturn data template'!H27</f>
        <v>0.448077359534647</v>
      </c>
      <c r="I27" s="429">
        <f>'AR outturn data template'!I27</f>
        <v>0.10964837096318369</v>
      </c>
      <c r="J27" s="429">
        <f>'AR outturn data template'!J27</f>
        <v>0</v>
      </c>
      <c r="K27" s="429">
        <f>'AR outturn data template'!K27</f>
        <v>0</v>
      </c>
      <c r="L27" s="429">
        <f>'AR outturn data template'!L27</f>
        <v>6.3203664379770004</v>
      </c>
      <c r="M27" s="429">
        <f>'AR outturn data template'!M27</f>
        <v>1.8913897076624409</v>
      </c>
      <c r="N27" s="429">
        <f>'AR outturn data template'!N27</f>
        <v>0.18104270296612412</v>
      </c>
      <c r="O27" s="429">
        <f>'AR outturn data template'!O27</f>
        <v>8.8981889277647497E-2</v>
      </c>
      <c r="P27" s="429">
        <f>'AR outturn data template'!P27</f>
        <v>0</v>
      </c>
      <c r="Q27" s="429">
        <f>'AR outturn data template'!Q27</f>
        <v>0</v>
      </c>
      <c r="R27" s="429">
        <f>'AR outturn data template'!R27</f>
        <v>7.249983531502302E-2</v>
      </c>
      <c r="S27" s="429">
        <f>'AR outturn data template'!S27</f>
        <v>0</v>
      </c>
      <c r="T27" s="429">
        <f>'AR outturn data template'!T27</f>
        <v>0</v>
      </c>
      <c r="U27" s="429">
        <f>'AR outturn data template'!U27</f>
        <v>8.5740470434743088E-2</v>
      </c>
      <c r="V27" s="429">
        <f>'AR outturn data template'!V27</f>
        <v>4.625911455487838</v>
      </c>
      <c r="W27" s="429">
        <f>'AR outturn data template'!W27</f>
        <v>0.85073429671529865</v>
      </c>
      <c r="X27" s="429">
        <f>'AR outturn data template'!X27</f>
        <v>6.6120218579235009E-4</v>
      </c>
      <c r="Y27" s="429">
        <f>'AR outturn data template'!Y27</f>
        <v>27.37566663773336</v>
      </c>
      <c r="Z27" s="429">
        <f>'AR outturn data template'!Z27</f>
        <v>36.051398417053946</v>
      </c>
      <c r="AA27" s="429">
        <f>'AR outturn data template'!AA27</f>
        <v>0</v>
      </c>
      <c r="AB27" s="429">
        <f>'AR outturn data template'!AB27</f>
        <v>7.3540535164595795</v>
      </c>
      <c r="AC27" s="429">
        <f>'AR outturn data template'!AC27</f>
        <v>4.4763264978015656</v>
      </c>
      <c r="AD27" s="429">
        <f>'AR outturn data template'!AD27</f>
        <v>0.51944955577648955</v>
      </c>
      <c r="AE27" s="429">
        <f>'AR outturn data template'!AE27</f>
        <v>0</v>
      </c>
      <c r="AF27" s="429">
        <f>'AR outturn data template'!AF27</f>
        <v>7.2007731637161676E-2</v>
      </c>
      <c r="AG27" s="429">
        <f>'AR outturn data template'!AG27</f>
        <v>9.969796138654452E-2</v>
      </c>
      <c r="AH27" s="429">
        <f>SUM(G27:AG27)</f>
        <v>90.731608160944219</v>
      </c>
      <c r="AI27" s="429"/>
      <c r="AJ27" s="447"/>
      <c r="AK27" s="92"/>
      <c r="AL27" s="213"/>
    </row>
    <row r="28" spans="1:477" s="70" customFormat="1" ht="15.5">
      <c r="A28" s="95" t="s">
        <v>108</v>
      </c>
      <c r="B28" s="107" t="s">
        <v>109</v>
      </c>
      <c r="C28" s="107" t="s">
        <v>71</v>
      </c>
      <c r="D28" s="94" t="s">
        <v>72</v>
      </c>
      <c r="E28" s="94" t="s">
        <v>73</v>
      </c>
      <c r="F28" s="277" t="s">
        <v>74</v>
      </c>
      <c r="G28" s="429">
        <f>'AR outturn data template'!G28</f>
        <v>6.91</v>
      </c>
      <c r="H28" s="429">
        <f>'AR outturn data template'!H28</f>
        <v>0</v>
      </c>
      <c r="I28" s="429">
        <f>'AR outturn data template'!I28</f>
        <v>0</v>
      </c>
      <c r="J28" s="429">
        <f>'AR outturn data template'!J28</f>
        <v>1.8</v>
      </c>
      <c r="K28" s="429">
        <f>'AR outturn data template'!K28</f>
        <v>0</v>
      </c>
      <c r="L28" s="429">
        <f>'AR outturn data template'!L28</f>
        <v>0.63</v>
      </c>
      <c r="M28" s="429">
        <f>'AR outturn data template'!M28</f>
        <v>0</v>
      </c>
      <c r="N28" s="429">
        <f>'AR outturn data template'!N28</f>
        <v>0</v>
      </c>
      <c r="O28" s="429">
        <f>'AR outturn data template'!O28</f>
        <v>0</v>
      </c>
      <c r="P28" s="429">
        <f>'AR outturn data template'!P28</f>
        <v>0</v>
      </c>
      <c r="Q28" s="429">
        <f>'AR outturn data template'!Q28</f>
        <v>0</v>
      </c>
      <c r="R28" s="429">
        <f>'AR outturn data template'!R28</f>
        <v>0</v>
      </c>
      <c r="S28" s="429">
        <f>'AR outturn data template'!S28</f>
        <v>0</v>
      </c>
      <c r="T28" s="429">
        <f>'AR outturn data template'!T28</f>
        <v>0</v>
      </c>
      <c r="U28" s="429">
        <f>'AR outturn data template'!U28</f>
        <v>0</v>
      </c>
      <c r="V28" s="429">
        <f>'AR outturn data template'!V28</f>
        <v>0</v>
      </c>
      <c r="W28" s="429">
        <f>'AR outturn data template'!W28</f>
        <v>0</v>
      </c>
      <c r="X28" s="429">
        <f>'AR outturn data template'!X28</f>
        <v>0</v>
      </c>
      <c r="Y28" s="429">
        <f>'AR outturn data template'!Y28</f>
        <v>0</v>
      </c>
      <c r="Z28" s="429">
        <f>'AR outturn data template'!Z28</f>
        <v>12.84</v>
      </c>
      <c r="AA28" s="429">
        <f>'AR outturn data template'!AA28</f>
        <v>0</v>
      </c>
      <c r="AB28" s="429">
        <f>'AR outturn data template'!AB28</f>
        <v>0</v>
      </c>
      <c r="AC28" s="429">
        <f>'AR outturn data template'!AC28</f>
        <v>0</v>
      </c>
      <c r="AD28" s="429">
        <f>'AR outturn data template'!AD28</f>
        <v>0</v>
      </c>
      <c r="AE28" s="429">
        <f>'AR outturn data template'!AE28</f>
        <v>0</v>
      </c>
      <c r="AF28" s="429">
        <f>'AR outturn data template'!AF28</f>
        <v>0</v>
      </c>
      <c r="AG28" s="429">
        <f>'AR outturn data template'!AG28</f>
        <v>0</v>
      </c>
      <c r="AH28" s="429">
        <f>SUM(G28:AG28)</f>
        <v>22.18</v>
      </c>
      <c r="AI28" s="429"/>
      <c r="AJ28" s="449"/>
      <c r="AK28" s="92"/>
      <c r="AL28" s="213"/>
    </row>
    <row r="29" spans="1:477" s="70" customFormat="1" ht="25">
      <c r="A29" s="170" t="s">
        <v>110</v>
      </c>
      <c r="B29" s="171" t="s">
        <v>111</v>
      </c>
      <c r="C29" s="171" t="s">
        <v>112</v>
      </c>
      <c r="D29" s="172" t="s">
        <v>72</v>
      </c>
      <c r="E29" s="172" t="s">
        <v>73</v>
      </c>
      <c r="F29" s="355"/>
      <c r="G29" s="453">
        <f>'AR outturn data template'!G29</f>
        <v>2.0499999999999998</v>
      </c>
      <c r="H29" s="453">
        <f>'AR outturn data template'!H29</f>
        <v>0</v>
      </c>
      <c r="I29" s="453">
        <f>'AR outturn data template'!I29</f>
        <v>0</v>
      </c>
      <c r="J29" s="453">
        <f>'AR outturn data template'!J29</f>
        <v>1.26</v>
      </c>
      <c r="K29" s="453">
        <f>'AR outturn data template'!K29</f>
        <v>0</v>
      </c>
      <c r="L29" s="453">
        <f>'AR outturn data template'!L29</f>
        <v>0.63</v>
      </c>
      <c r="M29" s="453">
        <f>'AR outturn data template'!M29</f>
        <v>0</v>
      </c>
      <c r="N29" s="453">
        <f>'AR outturn data template'!N29</f>
        <v>0</v>
      </c>
      <c r="O29" s="453">
        <f>'AR outturn data template'!O29</f>
        <v>0</v>
      </c>
      <c r="P29" s="453">
        <f>'AR outturn data template'!P29</f>
        <v>0</v>
      </c>
      <c r="Q29" s="453">
        <f>'AR outturn data template'!Q29</f>
        <v>0</v>
      </c>
      <c r="R29" s="453">
        <f>'AR outturn data template'!R29</f>
        <v>0</v>
      </c>
      <c r="S29" s="453">
        <f>'AR outturn data template'!S29</f>
        <v>0</v>
      </c>
      <c r="T29" s="453">
        <f>'AR outturn data template'!T29</f>
        <v>0</v>
      </c>
      <c r="U29" s="453">
        <f>'AR outturn data template'!U29</f>
        <v>0</v>
      </c>
      <c r="V29" s="453">
        <f>'AR outturn data template'!V29</f>
        <v>0</v>
      </c>
      <c r="W29" s="453">
        <f>'AR outturn data template'!W29</f>
        <v>0</v>
      </c>
      <c r="X29" s="453">
        <f>'AR outturn data template'!X29</f>
        <v>0</v>
      </c>
      <c r="Y29" s="453">
        <f>'AR outturn data template'!Y29</f>
        <v>0</v>
      </c>
      <c r="Z29" s="453">
        <f>'AR outturn data template'!Z29</f>
        <v>11.94</v>
      </c>
      <c r="AA29" s="453">
        <f>'AR outturn data template'!AA29</f>
        <v>0</v>
      </c>
      <c r="AB29" s="453">
        <f>'AR outturn data template'!AB29</f>
        <v>0</v>
      </c>
      <c r="AC29" s="453">
        <f>'AR outturn data template'!AC29</f>
        <v>0</v>
      </c>
      <c r="AD29" s="453">
        <f>'AR outturn data template'!AD29</f>
        <v>0</v>
      </c>
      <c r="AE29" s="453">
        <f>'AR outturn data template'!AE29</f>
        <v>0</v>
      </c>
      <c r="AF29" s="453">
        <f>'AR outturn data template'!AF29</f>
        <v>0</v>
      </c>
      <c r="AG29" s="453">
        <f>'AR outturn data template'!AG29</f>
        <v>0</v>
      </c>
      <c r="AH29" s="454">
        <f>SUM(G29:AG29)</f>
        <v>15.879999999999999</v>
      </c>
      <c r="AI29" s="453"/>
      <c r="AJ29" s="446"/>
      <c r="AK29" s="92"/>
      <c r="AL29" s="213"/>
    </row>
    <row r="30" spans="1:477" s="70" customFormat="1" ht="25.5" thickBot="1">
      <c r="A30" s="170" t="s">
        <v>114</v>
      </c>
      <c r="B30" s="171" t="s">
        <v>115</v>
      </c>
      <c r="C30" s="171" t="s">
        <v>112</v>
      </c>
      <c r="D30" s="172" t="s">
        <v>72</v>
      </c>
      <c r="E30" s="172" t="s">
        <v>73</v>
      </c>
      <c r="F30" s="355"/>
      <c r="G30" s="453">
        <f>'AR outturn data template'!G30</f>
        <v>4.8600000000000003</v>
      </c>
      <c r="H30" s="453">
        <f>'AR outturn data template'!H30</f>
        <v>0</v>
      </c>
      <c r="I30" s="453">
        <f>'AR outturn data template'!I30</f>
        <v>0</v>
      </c>
      <c r="J30" s="453">
        <f>'AR outturn data template'!J30</f>
        <v>0.54</v>
      </c>
      <c r="K30" s="453">
        <f>'AR outturn data template'!K30</f>
        <v>0</v>
      </c>
      <c r="L30" s="453">
        <f>'AR outturn data template'!L30</f>
        <v>0</v>
      </c>
      <c r="M30" s="453">
        <f>'AR outturn data template'!M30</f>
        <v>0</v>
      </c>
      <c r="N30" s="453">
        <f>'AR outturn data template'!N30</f>
        <v>0</v>
      </c>
      <c r="O30" s="453">
        <f>'AR outturn data template'!O30</f>
        <v>0</v>
      </c>
      <c r="P30" s="453">
        <f>'AR outturn data template'!P30</f>
        <v>0</v>
      </c>
      <c r="Q30" s="453">
        <f>'AR outturn data template'!Q30</f>
        <v>0</v>
      </c>
      <c r="R30" s="453">
        <f>'AR outturn data template'!R30</f>
        <v>0</v>
      </c>
      <c r="S30" s="453">
        <f>'AR outturn data template'!S30</f>
        <v>0</v>
      </c>
      <c r="T30" s="453">
        <f>'AR outturn data template'!T30</f>
        <v>0</v>
      </c>
      <c r="U30" s="453">
        <f>'AR outturn data template'!U30</f>
        <v>0</v>
      </c>
      <c r="V30" s="453">
        <f>'AR outturn data template'!V30</f>
        <v>0</v>
      </c>
      <c r="W30" s="453">
        <f>'AR outturn data template'!W30</f>
        <v>0</v>
      </c>
      <c r="X30" s="453">
        <f>'AR outturn data template'!X30</f>
        <v>0</v>
      </c>
      <c r="Y30" s="453">
        <f>'AR outturn data template'!Y30</f>
        <v>0</v>
      </c>
      <c r="Z30" s="453">
        <f>'AR outturn data template'!Z30</f>
        <v>0.9</v>
      </c>
      <c r="AA30" s="453">
        <f>'AR outturn data template'!AA30</f>
        <v>0</v>
      </c>
      <c r="AB30" s="453">
        <f>'AR outturn data template'!AB30</f>
        <v>0</v>
      </c>
      <c r="AC30" s="453">
        <f>'AR outturn data template'!AC30</f>
        <v>0</v>
      </c>
      <c r="AD30" s="453">
        <f>'AR outturn data template'!AD30</f>
        <v>0</v>
      </c>
      <c r="AE30" s="453">
        <f>'AR outturn data template'!AE30</f>
        <v>0</v>
      </c>
      <c r="AF30" s="453">
        <f>'AR outturn data template'!AF30</f>
        <v>0</v>
      </c>
      <c r="AG30" s="453">
        <f>'AR outturn data template'!AG30</f>
        <v>0</v>
      </c>
      <c r="AH30" s="454">
        <f>SUM(G30:AG30)</f>
        <v>6.3000000000000007</v>
      </c>
      <c r="AI30" s="453"/>
      <c r="AJ30" s="445"/>
      <c r="AK30" s="92"/>
      <c r="AL30" s="213"/>
    </row>
    <row r="31" spans="1:477" s="71" customFormat="1" ht="13">
      <c r="A31" s="146"/>
      <c r="B31" s="111" t="s">
        <v>116</v>
      </c>
      <c r="C31" s="111"/>
      <c r="D31" s="147"/>
      <c r="E31" s="147"/>
      <c r="F31" s="148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6"/>
      <c r="AD31" s="456"/>
      <c r="AE31" s="457"/>
      <c r="AF31" s="457"/>
      <c r="AG31" s="457"/>
      <c r="AH31" s="457"/>
      <c r="AI31" s="457"/>
      <c r="AJ31" s="444"/>
      <c r="AK31" s="143"/>
    </row>
    <row r="32" spans="1:477" s="70" customFormat="1" ht="50">
      <c r="A32" s="95" t="s">
        <v>117</v>
      </c>
      <c r="B32" s="107" t="s">
        <v>118</v>
      </c>
      <c r="C32" s="107" t="s">
        <v>119</v>
      </c>
      <c r="D32" s="94" t="s">
        <v>72</v>
      </c>
      <c r="E32" s="94" t="s">
        <v>73</v>
      </c>
      <c r="F32" s="277" t="s">
        <v>74</v>
      </c>
      <c r="G32" s="429">
        <v>44.724770390445485</v>
      </c>
      <c r="H32" s="429">
        <v>31.222664821529925</v>
      </c>
      <c r="I32" s="429">
        <v>9.7320344179743916</v>
      </c>
      <c r="J32" s="429">
        <v>101.69711740350201</v>
      </c>
      <c r="K32" s="429">
        <v>1.7545579508796911</v>
      </c>
      <c r="L32" s="429">
        <v>110.94585495427049</v>
      </c>
      <c r="M32" s="429">
        <v>70.504899453846605</v>
      </c>
      <c r="N32" s="429">
        <v>21.584973105900648</v>
      </c>
      <c r="O32" s="429">
        <v>4.0367935609224679</v>
      </c>
      <c r="P32" s="429">
        <v>28.692179408098742</v>
      </c>
      <c r="Q32" s="429">
        <v>5.0408162463544199</v>
      </c>
      <c r="R32" s="429">
        <v>11.894608331046769</v>
      </c>
      <c r="S32" s="429">
        <v>25.879519304185237</v>
      </c>
      <c r="T32" s="429">
        <v>21.652054193573331</v>
      </c>
      <c r="U32" s="429">
        <v>25.67808395735906</v>
      </c>
      <c r="V32" s="429">
        <v>66.142694611858346</v>
      </c>
      <c r="W32" s="429">
        <v>19.64702131177047</v>
      </c>
      <c r="X32" s="429">
        <v>73.080935913240822</v>
      </c>
      <c r="Y32" s="429">
        <v>214.33929361223389</v>
      </c>
      <c r="Z32" s="429">
        <v>110.23241452988066</v>
      </c>
      <c r="AA32" s="429">
        <v>22.668662762984887</v>
      </c>
      <c r="AB32" s="429">
        <v>59.525690720292765</v>
      </c>
      <c r="AC32" s="429">
        <v>33.721041115461219</v>
      </c>
      <c r="AD32" s="429">
        <v>27.328072159348022</v>
      </c>
      <c r="AE32" s="429">
        <v>12.92228488459924</v>
      </c>
      <c r="AF32" s="429">
        <v>7.5414762885644411</v>
      </c>
      <c r="AG32" s="429">
        <v>9.4249963363988236</v>
      </c>
      <c r="AH32" s="429">
        <v>1171.6155117465228</v>
      </c>
      <c r="AI32" s="429">
        <v>0</v>
      </c>
      <c r="AJ32" s="449"/>
      <c r="AK32" s="92"/>
      <c r="AL32" s="213"/>
    </row>
    <row r="33" spans="1:37" s="70" customFormat="1" ht="15.5">
      <c r="A33" s="173" t="s">
        <v>120</v>
      </c>
      <c r="B33" s="174" t="s">
        <v>121</v>
      </c>
      <c r="C33" s="174" t="s">
        <v>122</v>
      </c>
      <c r="D33" s="165" t="s">
        <v>72</v>
      </c>
      <c r="E33" s="165" t="s">
        <v>73</v>
      </c>
      <c r="F33" s="356"/>
      <c r="G33" s="453">
        <v>0</v>
      </c>
      <c r="H33" s="453">
        <v>0</v>
      </c>
      <c r="I33" s="453">
        <v>0</v>
      </c>
      <c r="J33" s="453">
        <v>0</v>
      </c>
      <c r="K33" s="453">
        <v>0</v>
      </c>
      <c r="L33" s="453">
        <v>0</v>
      </c>
      <c r="M33" s="453">
        <v>0</v>
      </c>
      <c r="N33" s="453">
        <v>0</v>
      </c>
      <c r="O33" s="453">
        <v>0</v>
      </c>
      <c r="P33" s="453">
        <v>0</v>
      </c>
      <c r="Q33" s="453">
        <v>0</v>
      </c>
      <c r="R33" s="453">
        <v>0</v>
      </c>
      <c r="S33" s="453">
        <v>0</v>
      </c>
      <c r="T33" s="453">
        <v>0</v>
      </c>
      <c r="U33" s="453">
        <v>0</v>
      </c>
      <c r="V33" s="453">
        <v>0</v>
      </c>
      <c r="W33" s="453">
        <v>0</v>
      </c>
      <c r="X33" s="453">
        <v>0</v>
      </c>
      <c r="Y33" s="453">
        <v>0</v>
      </c>
      <c r="Z33" s="453">
        <v>172.8473900230162</v>
      </c>
      <c r="AA33" s="453">
        <v>0</v>
      </c>
      <c r="AB33" s="453">
        <v>0</v>
      </c>
      <c r="AC33" s="453">
        <v>0</v>
      </c>
      <c r="AD33" s="453">
        <v>0</v>
      </c>
      <c r="AE33" s="453">
        <v>0</v>
      </c>
      <c r="AF33" s="453">
        <v>0</v>
      </c>
      <c r="AG33" s="453">
        <v>0</v>
      </c>
      <c r="AH33" s="453">
        <v>0</v>
      </c>
      <c r="AI33" s="453">
        <v>44.35</v>
      </c>
      <c r="AJ33" s="446"/>
      <c r="AK33" s="92"/>
    </row>
    <row r="34" spans="1:37" s="71" customFormat="1" ht="13">
      <c r="A34" s="113"/>
      <c r="B34" s="114" t="s">
        <v>123</v>
      </c>
      <c r="C34" s="150"/>
      <c r="D34" s="150"/>
      <c r="E34" s="150"/>
      <c r="F34" s="151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0"/>
      <c r="X34" s="450"/>
      <c r="Y34" s="450"/>
      <c r="Z34" s="450"/>
      <c r="AA34" s="450"/>
      <c r="AB34" s="450"/>
      <c r="AC34" s="451"/>
      <c r="AD34" s="451"/>
      <c r="AE34" s="452"/>
      <c r="AF34" s="452"/>
      <c r="AG34" s="452"/>
      <c r="AH34" s="452"/>
      <c r="AI34" s="452"/>
      <c r="AJ34" s="448"/>
      <c r="AK34" s="143"/>
    </row>
    <row r="35" spans="1:37" s="70" customFormat="1" ht="15.5">
      <c r="A35" s="115" t="s">
        <v>124</v>
      </c>
      <c r="B35" s="116" t="s">
        <v>125</v>
      </c>
      <c r="C35" s="97" t="s">
        <v>71</v>
      </c>
      <c r="D35" s="98" t="s">
        <v>72</v>
      </c>
      <c r="E35" s="117" t="s">
        <v>73</v>
      </c>
      <c r="F35" s="281" t="s">
        <v>74</v>
      </c>
      <c r="G35" s="429">
        <v>15.444507092428129</v>
      </c>
      <c r="H35" s="429">
        <v>8.1735072008989889</v>
      </c>
      <c r="I35" s="429">
        <v>0.99975404869387197</v>
      </c>
      <c r="J35" s="429">
        <v>36.070508302318821</v>
      </c>
      <c r="K35" s="429">
        <v>0.51801284601541608</v>
      </c>
      <c r="L35" s="429">
        <v>37.433677559759388</v>
      </c>
      <c r="M35" s="429">
        <v>14.076136539397284</v>
      </c>
      <c r="N35" s="429">
        <v>3.6577248631960781</v>
      </c>
      <c r="O35" s="429">
        <v>0.8409619264356285</v>
      </c>
      <c r="P35" s="429">
        <v>9.6462447152101607</v>
      </c>
      <c r="Q35" s="429">
        <v>0.82395318931156458</v>
      </c>
      <c r="R35" s="429">
        <v>2.6235561066542648</v>
      </c>
      <c r="S35" s="429">
        <v>8.9953890204307783</v>
      </c>
      <c r="T35" s="429">
        <v>4.940384230508359</v>
      </c>
      <c r="U35" s="429">
        <v>5.1565838113755085</v>
      </c>
      <c r="V35" s="429">
        <v>13.307651755420427</v>
      </c>
      <c r="W35" s="429">
        <v>4.5925496891120163</v>
      </c>
      <c r="X35" s="429">
        <v>18.261615745642359</v>
      </c>
      <c r="Y35" s="429">
        <v>54.3066504820776</v>
      </c>
      <c r="Z35" s="429">
        <v>22.764388747638485</v>
      </c>
      <c r="AA35" s="429">
        <v>6.6690129221897232</v>
      </c>
      <c r="AB35" s="429">
        <v>11.385176433857128</v>
      </c>
      <c r="AC35" s="429">
        <v>12.608633299865597</v>
      </c>
      <c r="AD35" s="429">
        <v>7.4307296237099427</v>
      </c>
      <c r="AE35" s="429">
        <v>4.5164223260260252</v>
      </c>
      <c r="AF35" s="429">
        <v>1.1631337136646884</v>
      </c>
      <c r="AG35" s="429">
        <v>3.7632171194584267</v>
      </c>
      <c r="AH35" s="429">
        <f>SUM(G35:AG35)</f>
        <v>310.17008331129671</v>
      </c>
      <c r="AI35" s="429">
        <v>0</v>
      </c>
      <c r="AJ35" s="449"/>
      <c r="AK35" s="92"/>
    </row>
    <row r="36" spans="1:37" s="70" customFormat="1" ht="15.5">
      <c r="A36" s="357" t="s">
        <v>126</v>
      </c>
      <c r="B36" s="358" t="s">
        <v>127</v>
      </c>
      <c r="C36" s="97" t="s">
        <v>71</v>
      </c>
      <c r="D36" s="98" t="s">
        <v>72</v>
      </c>
      <c r="E36" s="359" t="s">
        <v>73</v>
      </c>
      <c r="F36" s="360" t="s">
        <v>74</v>
      </c>
      <c r="G36" s="429">
        <v>6.9171575678874664E-2</v>
      </c>
      <c r="H36" s="429">
        <v>3.4461763737315028E-2</v>
      </c>
      <c r="I36" s="429">
        <v>1.2508832129934271E-2</v>
      </c>
      <c r="J36" s="429">
        <v>0.16299921610283269</v>
      </c>
      <c r="K36" s="429">
        <v>4.7151422163082355E-3</v>
      </c>
      <c r="L36" s="429">
        <v>0.21801867699341426</v>
      </c>
      <c r="M36" s="429">
        <v>0.11724959630687311</v>
      </c>
      <c r="N36" s="429">
        <v>4.5866391874091639E-2</v>
      </c>
      <c r="O36" s="429">
        <v>7.709432135362437E-3</v>
      </c>
      <c r="P36" s="429">
        <v>0.12177525150346616</v>
      </c>
      <c r="Q36" s="429">
        <v>8.3226360528006211E-3</v>
      </c>
      <c r="R36" s="429">
        <v>2.0930837319839621E-2</v>
      </c>
      <c r="S36" s="429">
        <v>7.5274196434196819E-2</v>
      </c>
      <c r="T36" s="429">
        <v>8.9572836368489464E-2</v>
      </c>
      <c r="U36" s="429">
        <v>3.6159073754701912E-2</v>
      </c>
      <c r="V36" s="429">
        <v>0.12343783637118684</v>
      </c>
      <c r="W36" s="429">
        <v>3.1077888368984379E-2</v>
      </c>
      <c r="X36" s="429">
        <v>5.8891199076488786E-2</v>
      </c>
      <c r="Y36" s="429">
        <v>0.34854713691537131</v>
      </c>
      <c r="Z36" s="429">
        <v>0.16759841990733415</v>
      </c>
      <c r="AA36" s="429">
        <v>2.5390182526206461E-2</v>
      </c>
      <c r="AB36" s="429">
        <v>5.3801438782161912E-2</v>
      </c>
      <c r="AC36" s="429">
        <v>2.8436124942456752E-2</v>
      </c>
      <c r="AD36" s="429">
        <v>4.4623479485911936E-2</v>
      </c>
      <c r="AE36" s="429">
        <v>1.8829462675161432E-2</v>
      </c>
      <c r="AF36" s="429">
        <v>1.9980041535634933E-2</v>
      </c>
      <c r="AG36" s="429">
        <v>1.6467222454446886E-2</v>
      </c>
      <c r="AH36" s="429">
        <f>SUM(G36:AG36)</f>
        <v>1.9618158916498467</v>
      </c>
      <c r="AI36" s="429">
        <v>0</v>
      </c>
      <c r="AJ36" s="449"/>
      <c r="AK36" s="92"/>
    </row>
    <row r="37" spans="1:37" s="70" customFormat="1" ht="15.5">
      <c r="A37" s="357" t="s">
        <v>128</v>
      </c>
      <c r="B37" s="361" t="s">
        <v>129</v>
      </c>
      <c r="C37" s="97" t="s">
        <v>71</v>
      </c>
      <c r="D37" s="98" t="s">
        <v>72</v>
      </c>
      <c r="E37" s="359" t="s">
        <v>73</v>
      </c>
      <c r="F37" s="360" t="s">
        <v>74</v>
      </c>
      <c r="G37" s="429">
        <v>17.09662073127117</v>
      </c>
      <c r="H37" s="429">
        <v>13.85587797771807</v>
      </c>
      <c r="I37" s="429">
        <v>3.4440542256125073</v>
      </c>
      <c r="J37" s="429">
        <v>35.964583211079223</v>
      </c>
      <c r="K37" s="429">
        <v>0.51257220973527862</v>
      </c>
      <c r="L37" s="429">
        <v>36.784976946353559</v>
      </c>
      <c r="M37" s="429">
        <v>35.502640207081619</v>
      </c>
      <c r="N37" s="429">
        <v>9.6196857496564032</v>
      </c>
      <c r="O37" s="429">
        <v>1.8382326435103067</v>
      </c>
      <c r="P37" s="429">
        <v>5.4771805289933519</v>
      </c>
      <c r="Q37" s="429">
        <v>2.7073425323131928</v>
      </c>
      <c r="R37" s="429">
        <v>5.2680980098509309</v>
      </c>
      <c r="S37" s="429">
        <v>9.3169883770693698</v>
      </c>
      <c r="T37" s="429">
        <v>9.5268438953274028</v>
      </c>
      <c r="U37" s="429">
        <v>12.126450105780757</v>
      </c>
      <c r="V37" s="429">
        <v>34.583836285368413</v>
      </c>
      <c r="W37" s="429">
        <v>7.6526274710111588</v>
      </c>
      <c r="X37" s="429">
        <v>39.556992297350803</v>
      </c>
      <c r="Y37" s="429">
        <v>107.97113755633806</v>
      </c>
      <c r="Z37" s="429">
        <v>56.66296817192675</v>
      </c>
      <c r="AA37" s="429">
        <v>10.150369596661289</v>
      </c>
      <c r="AB37" s="429">
        <v>28.85567229538173</v>
      </c>
      <c r="AC37" s="429">
        <v>10.72035278371682</v>
      </c>
      <c r="AD37" s="429">
        <v>11.525511493025034</v>
      </c>
      <c r="AE37" s="429">
        <v>4.5216671058572064</v>
      </c>
      <c r="AF37" s="429">
        <v>3.7008866707920141</v>
      </c>
      <c r="AG37" s="429">
        <v>3.3655652791106112</v>
      </c>
      <c r="AH37" s="429">
        <f>SUM(G37:AG37)</f>
        <v>518.30973435789303</v>
      </c>
      <c r="AI37" s="429">
        <v>0</v>
      </c>
      <c r="AJ37" s="449"/>
      <c r="AK37" s="92"/>
    </row>
    <row r="38" spans="1:37" s="70" customFormat="1" ht="15.5">
      <c r="A38" s="362" t="s">
        <v>130</v>
      </c>
      <c r="B38" s="363" t="s">
        <v>131</v>
      </c>
      <c r="C38" s="118" t="s">
        <v>71</v>
      </c>
      <c r="D38" s="98" t="s">
        <v>72</v>
      </c>
      <c r="E38" s="359" t="s">
        <v>73</v>
      </c>
      <c r="F38" s="360" t="s">
        <v>74</v>
      </c>
      <c r="G38" s="429">
        <v>4.0468057353775544</v>
      </c>
      <c r="H38" s="429">
        <v>2.3380453281720976</v>
      </c>
      <c r="I38" s="429">
        <v>2.1532093022448016</v>
      </c>
      <c r="J38" s="429">
        <v>12.862571273064377</v>
      </c>
      <c r="K38" s="429">
        <v>0.2014362266259227</v>
      </c>
      <c r="L38" s="429">
        <v>11.105920916393295</v>
      </c>
      <c r="M38" s="429">
        <v>7.8946314749895787</v>
      </c>
      <c r="N38" s="429">
        <v>1.8771403841898884</v>
      </c>
      <c r="O38" s="429">
        <v>0.61015330189395978</v>
      </c>
      <c r="P38" s="429">
        <v>8.3190799438762877</v>
      </c>
      <c r="Q38" s="429">
        <v>0.59917729589066993</v>
      </c>
      <c r="R38" s="429">
        <v>1.1036594007316738</v>
      </c>
      <c r="S38" s="429">
        <v>2.6202654041179083</v>
      </c>
      <c r="T38" s="429">
        <v>3.0933457606794499</v>
      </c>
      <c r="U38" s="429">
        <v>2.7177674484211392</v>
      </c>
      <c r="V38" s="429">
        <v>9.4584901395093404</v>
      </c>
      <c r="W38" s="429">
        <v>3.6943997533965245</v>
      </c>
      <c r="X38" s="429">
        <v>5.9632601303434027</v>
      </c>
      <c r="Y38" s="429">
        <v>19.851867364336837</v>
      </c>
      <c r="Z38" s="429">
        <v>11.671878465899793</v>
      </c>
      <c r="AA38" s="429">
        <v>1.9730567561290129</v>
      </c>
      <c r="AB38" s="429">
        <v>6.1202699290784581</v>
      </c>
      <c r="AC38" s="429">
        <v>4.2839059756566495</v>
      </c>
      <c r="AD38" s="429">
        <v>2.7143575596217113</v>
      </c>
      <c r="AE38" s="429">
        <v>1.6309280077211401</v>
      </c>
      <c r="AF38" s="429">
        <v>0.99656676462759741</v>
      </c>
      <c r="AG38" s="429">
        <v>0.9131710518369881</v>
      </c>
      <c r="AH38" s="429">
        <f>SUM(G38:AG38)</f>
        <v>130.8153610948261</v>
      </c>
      <c r="AI38" s="429">
        <v>0</v>
      </c>
      <c r="AJ38" s="449"/>
      <c r="AK38" s="92"/>
    </row>
    <row r="39" spans="1:37" s="70" customFormat="1" ht="37.5">
      <c r="A39" s="362" t="s">
        <v>132</v>
      </c>
      <c r="B39" s="363" t="s">
        <v>133</v>
      </c>
      <c r="C39" s="118" t="s">
        <v>134</v>
      </c>
      <c r="D39" s="98" t="s">
        <v>135</v>
      </c>
      <c r="E39" s="359" t="s">
        <v>136</v>
      </c>
      <c r="F39" s="360" t="s">
        <v>74</v>
      </c>
      <c r="G39" s="458">
        <v>121.41461985376202</v>
      </c>
      <c r="H39" s="458">
        <v>130.65927936762972</v>
      </c>
      <c r="I39" s="458">
        <v>116.09612183349547</v>
      </c>
      <c r="J39" s="458">
        <v>121.28225495612554</v>
      </c>
      <c r="K39" s="458">
        <v>124.75027567997614</v>
      </c>
      <c r="L39" s="458">
        <v>116.11895944993285</v>
      </c>
      <c r="M39" s="458">
        <v>119.85599483959646</v>
      </c>
      <c r="N39" s="458">
        <v>121.43132732385247</v>
      </c>
      <c r="O39" s="458">
        <v>129.05329392665206</v>
      </c>
      <c r="P39" s="458">
        <v>126.92336631340747</v>
      </c>
      <c r="Q39" s="458">
        <v>127.13188857073233</v>
      </c>
      <c r="R39" s="458">
        <v>129.2525406061043</v>
      </c>
      <c r="S39" s="458">
        <v>120.99742973162608</v>
      </c>
      <c r="T39" s="458">
        <v>124.73028656578701</v>
      </c>
      <c r="U39" s="458">
        <v>115.15262209516851</v>
      </c>
      <c r="V39" s="458">
        <v>120.2461142658032</v>
      </c>
      <c r="W39" s="458">
        <v>136.88554949416277</v>
      </c>
      <c r="X39" s="458">
        <v>131.04872746426273</v>
      </c>
      <c r="Y39" s="458">
        <v>122.49001567461302</v>
      </c>
      <c r="Z39" s="458">
        <v>126.97696641918206</v>
      </c>
      <c r="AA39" s="458">
        <v>128.6399606436178</v>
      </c>
      <c r="AB39" s="458">
        <v>126.35692398880725</v>
      </c>
      <c r="AC39" s="458">
        <v>125.569474427233</v>
      </c>
      <c r="AD39" s="458">
        <v>116.50979492655333</v>
      </c>
      <c r="AE39" s="458">
        <v>110.6272088286365</v>
      </c>
      <c r="AF39" s="458">
        <v>129.5014284562389</v>
      </c>
      <c r="AG39" s="458">
        <v>107.67020976390118</v>
      </c>
      <c r="AH39" s="458">
        <f>AH37*1000000/(AH65*1000)</f>
        <v>123.02975021343319</v>
      </c>
      <c r="AI39" s="428">
        <v>0</v>
      </c>
      <c r="AJ39" s="449"/>
      <c r="AK39" s="583"/>
    </row>
    <row r="40" spans="1:37" s="70" customFormat="1" ht="37.5">
      <c r="A40" s="362" t="s">
        <v>137</v>
      </c>
      <c r="B40" s="364" t="s">
        <v>138</v>
      </c>
      <c r="C40" s="118" t="s">
        <v>139</v>
      </c>
      <c r="D40" s="98" t="s">
        <v>135</v>
      </c>
      <c r="E40" s="359" t="s">
        <v>136</v>
      </c>
      <c r="F40" s="360" t="s">
        <v>74</v>
      </c>
      <c r="G40" s="458">
        <v>195.23254065572692</v>
      </c>
      <c r="H40" s="458">
        <v>179.92789908750009</v>
      </c>
      <c r="I40" s="458">
        <v>247.39173075003978</v>
      </c>
      <c r="J40" s="458">
        <v>158.53984255123925</v>
      </c>
      <c r="K40" s="458">
        <v>161.21733705526287</v>
      </c>
      <c r="L40" s="458">
        <v>144.68786407885074</v>
      </c>
      <c r="M40" s="458">
        <v>185.99231645721315</v>
      </c>
      <c r="N40" s="458">
        <v>160.12057652894808</v>
      </c>
      <c r="O40" s="458">
        <v>220.55328004882091</v>
      </c>
      <c r="P40" s="458">
        <v>168.76607849770761</v>
      </c>
      <c r="Q40" s="458">
        <v>193.48490924153353</v>
      </c>
      <c r="R40" s="458">
        <v>163.95236557496824</v>
      </c>
      <c r="S40" s="458">
        <v>191.38227495377541</v>
      </c>
      <c r="T40" s="458">
        <v>227.71608896685024</v>
      </c>
      <c r="U40" s="458">
        <v>185.85272711712437</v>
      </c>
      <c r="V40" s="458">
        <v>139.75963625393172</v>
      </c>
      <c r="W40" s="458">
        <v>181.96424880643622</v>
      </c>
      <c r="X40" s="458">
        <v>179.53017354042532</v>
      </c>
      <c r="Y40" s="458">
        <v>149.97708324431437</v>
      </c>
      <c r="Z40" s="458">
        <v>192.60517745692127</v>
      </c>
      <c r="AA40" s="458">
        <v>201.15262110856486</v>
      </c>
      <c r="AB40" s="458">
        <v>168.52556734685984</v>
      </c>
      <c r="AC40" s="458">
        <v>208.30662239358062</v>
      </c>
      <c r="AD40" s="458">
        <v>190.47190552129686</v>
      </c>
      <c r="AE40" s="458">
        <v>198.45605214292459</v>
      </c>
      <c r="AF40" s="458">
        <v>213.30487287201879</v>
      </c>
      <c r="AG40" s="458">
        <v>178.58890036518994</v>
      </c>
      <c r="AH40" s="458">
        <v>169.3122852866899</v>
      </c>
      <c r="AI40" s="428">
        <v>0</v>
      </c>
      <c r="AJ40" s="449"/>
      <c r="AK40" s="583"/>
    </row>
    <row r="41" spans="1:37" s="70" customFormat="1" ht="50">
      <c r="A41" s="362" t="s">
        <v>140</v>
      </c>
      <c r="B41" s="358" t="s">
        <v>141</v>
      </c>
      <c r="C41" s="118" t="s">
        <v>142</v>
      </c>
      <c r="D41" s="98" t="s">
        <v>135</v>
      </c>
      <c r="E41" s="359" t="s">
        <v>136</v>
      </c>
      <c r="F41" s="360" t="s">
        <v>74</v>
      </c>
      <c r="G41" s="459">
        <v>130.88662343727177</v>
      </c>
      <c r="H41" s="459">
        <v>136.03740668749495</v>
      </c>
      <c r="I41" s="459">
        <v>145.87914029655275</v>
      </c>
      <c r="J41" s="459">
        <v>129.28601847532366</v>
      </c>
      <c r="K41" s="459">
        <v>133.25388164037122</v>
      </c>
      <c r="L41" s="459">
        <v>121.69109778747628</v>
      </c>
      <c r="M41" s="459">
        <v>128.14528004526491</v>
      </c>
      <c r="N41" s="459">
        <v>126.41871727240569</v>
      </c>
      <c r="O41" s="459">
        <v>143.93424654900394</v>
      </c>
      <c r="P41" s="459">
        <v>149.23426907168042</v>
      </c>
      <c r="Q41" s="459">
        <v>135.5558440570743</v>
      </c>
      <c r="R41" s="459">
        <v>134.17117631526438</v>
      </c>
      <c r="S41" s="459">
        <v>131.62294252855497</v>
      </c>
      <c r="T41" s="459">
        <v>140.28078899794301</v>
      </c>
      <c r="U41" s="459">
        <v>123.77312193460999</v>
      </c>
      <c r="V41" s="459">
        <v>123.96316174985947</v>
      </c>
      <c r="W41" s="459">
        <v>148.89512256605161</v>
      </c>
      <c r="X41" s="459">
        <v>135.85482149643838</v>
      </c>
      <c r="Y41" s="459">
        <v>126.07871967461651</v>
      </c>
      <c r="Z41" s="459">
        <v>134.82367075329046</v>
      </c>
      <c r="AA41" s="459">
        <v>136.65739633735728</v>
      </c>
      <c r="AB41" s="459">
        <v>132.14279118679116</v>
      </c>
      <c r="AC41" s="459">
        <v>141.63076566298858</v>
      </c>
      <c r="AD41" s="459">
        <v>125.82300693867131</v>
      </c>
      <c r="AE41" s="459">
        <v>125.3301733968604</v>
      </c>
      <c r="AF41" s="459">
        <v>141.27683661829616</v>
      </c>
      <c r="AG41" s="501">
        <v>117.64029725370624</v>
      </c>
      <c r="AH41" s="459">
        <v>130.20237160392639</v>
      </c>
      <c r="AI41" s="428">
        <v>0</v>
      </c>
      <c r="AJ41" s="443"/>
      <c r="AK41" s="583"/>
    </row>
    <row r="42" spans="1:37" s="70" customFormat="1" ht="15.5">
      <c r="A42" s="289" t="s">
        <v>143</v>
      </c>
      <c r="B42" s="364" t="s">
        <v>144</v>
      </c>
      <c r="C42" s="118" t="s">
        <v>71</v>
      </c>
      <c r="D42" s="98" t="s">
        <v>72</v>
      </c>
      <c r="E42" s="117" t="s">
        <v>73</v>
      </c>
      <c r="F42" s="360" t="s">
        <v>74</v>
      </c>
      <c r="G42" s="429">
        <v>0.71322640956507044</v>
      </c>
      <c r="H42" s="429">
        <v>0.48288638666683786</v>
      </c>
      <c r="I42" s="429">
        <v>0.11141167067169</v>
      </c>
      <c r="J42" s="429">
        <v>1.6039841171161446</v>
      </c>
      <c r="K42" s="429">
        <v>2.2359006351180426E-2</v>
      </c>
      <c r="L42" s="429">
        <v>1.7517744992274022</v>
      </c>
      <c r="M42" s="429">
        <v>1.1855313018836187</v>
      </c>
      <c r="N42" s="429">
        <v>0.38266433414265594</v>
      </c>
      <c r="O42" s="429">
        <v>9.0144753352547069E-2</v>
      </c>
      <c r="P42" s="429">
        <v>0.21335405309449412</v>
      </c>
      <c r="Q42" s="429">
        <v>8.2099794608122625E-2</v>
      </c>
      <c r="R42" s="429">
        <v>0.18875536972260643</v>
      </c>
      <c r="S42" s="429">
        <v>0.43537791050415725</v>
      </c>
      <c r="T42" s="429">
        <v>0.4322191155801115</v>
      </c>
      <c r="U42" s="429">
        <v>0.45458229868591582</v>
      </c>
      <c r="V42" s="429">
        <v>1.4028758806092565</v>
      </c>
      <c r="W42" s="429">
        <v>0.32798693211676949</v>
      </c>
      <c r="X42" s="429">
        <v>1.3458790601183088</v>
      </c>
      <c r="Y42" s="429">
        <v>3.7161062841543671</v>
      </c>
      <c r="Z42" s="429">
        <v>1.9528518683659741</v>
      </c>
      <c r="AA42" s="429">
        <v>0.39556996944795603</v>
      </c>
      <c r="AB42" s="429">
        <v>1.0067717308153779</v>
      </c>
      <c r="AC42" s="429">
        <v>0.48362062821374974</v>
      </c>
      <c r="AD42" s="429">
        <v>0.50270809320053733</v>
      </c>
      <c r="AE42" s="429">
        <v>0.21679768028448321</v>
      </c>
      <c r="AF42" s="429">
        <v>0.12642757920235853</v>
      </c>
      <c r="AG42" s="500">
        <v>0.15166128271519436</v>
      </c>
      <c r="AH42" s="429">
        <v>19.779628010416889</v>
      </c>
      <c r="AI42" s="460">
        <v>0</v>
      </c>
      <c r="AJ42" s="449" t="s">
        <v>362</v>
      </c>
      <c r="AK42" s="92"/>
    </row>
    <row r="43" spans="1:37" s="70" customFormat="1" ht="15.5">
      <c r="A43" s="290" t="s">
        <v>145</v>
      </c>
      <c r="B43" s="361" t="s">
        <v>146</v>
      </c>
      <c r="C43" s="118" t="s">
        <v>71</v>
      </c>
      <c r="D43" s="98" t="s">
        <v>72</v>
      </c>
      <c r="E43" s="359" t="s">
        <v>73</v>
      </c>
      <c r="F43" s="360" t="s">
        <v>74</v>
      </c>
      <c r="G43" s="429">
        <v>0.26237001891214629</v>
      </c>
      <c r="H43" s="429">
        <v>0.16403465804706249</v>
      </c>
      <c r="I43" s="429">
        <v>4.0273341797448695E-2</v>
      </c>
      <c r="J43" s="429">
        <v>0.58610241427586585</v>
      </c>
      <c r="K43" s="429">
        <v>7.5609657698966415E-3</v>
      </c>
      <c r="L43" s="429">
        <v>0.61288294148499767</v>
      </c>
      <c r="M43" s="429">
        <v>0.38794124324557933</v>
      </c>
      <c r="N43" s="429">
        <v>0.14272987197019643</v>
      </c>
      <c r="O43" s="429">
        <v>3.194043368091519E-2</v>
      </c>
      <c r="P43" s="429">
        <v>1.4749075696279803</v>
      </c>
      <c r="Q43" s="429">
        <v>2.6031046307045884E-2</v>
      </c>
      <c r="R43" s="429">
        <v>6.3307418537018614E-2</v>
      </c>
      <c r="S43" s="429">
        <v>0.15464377106775465</v>
      </c>
      <c r="T43" s="429">
        <v>0.13020461850313764</v>
      </c>
      <c r="U43" s="429">
        <v>0.15356764916538368</v>
      </c>
      <c r="V43" s="429">
        <v>0.48466829674758621</v>
      </c>
      <c r="W43" s="429">
        <v>0.11488832343602098</v>
      </c>
      <c r="X43" s="429">
        <v>0.47566093391962089</v>
      </c>
      <c r="Y43" s="429">
        <v>1.4533003443506312</v>
      </c>
      <c r="Z43" s="429">
        <v>0.7003577529530528</v>
      </c>
      <c r="AA43" s="429">
        <v>0.13519875794428846</v>
      </c>
      <c r="AB43" s="429">
        <v>0.37059761319064594</v>
      </c>
      <c r="AC43" s="429">
        <v>0.18859490833669085</v>
      </c>
      <c r="AD43" s="429">
        <v>0.1758266982909743</v>
      </c>
      <c r="AE43" s="429">
        <v>7.4097882039991098E-2</v>
      </c>
      <c r="AF43" s="429">
        <v>4.0589425740683298E-2</v>
      </c>
      <c r="AG43" s="429">
        <v>5.4866559924767577E-2</v>
      </c>
      <c r="AH43" s="429">
        <f>SUM(G43:AG43)</f>
        <v>8.5071454592673845</v>
      </c>
      <c r="AI43" s="460">
        <v>0</v>
      </c>
      <c r="AJ43" s="449"/>
      <c r="AK43" s="92"/>
    </row>
    <row r="44" spans="1:37" s="71" customFormat="1" ht="13">
      <c r="A44" s="119"/>
      <c r="B44" s="365" t="s">
        <v>147</v>
      </c>
      <c r="C44" s="120"/>
      <c r="D44" s="152"/>
      <c r="E44" s="366"/>
      <c r="F44" s="367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1"/>
      <c r="AD44" s="451"/>
      <c r="AE44" s="452"/>
      <c r="AF44" s="452"/>
      <c r="AG44" s="452"/>
      <c r="AH44" s="452"/>
      <c r="AI44" s="452"/>
      <c r="AJ44" s="448"/>
      <c r="AK44" s="143"/>
    </row>
    <row r="45" spans="1:37" s="70" customFormat="1" ht="15.5">
      <c r="A45" s="368" t="s">
        <v>148</v>
      </c>
      <c r="B45" s="345" t="s">
        <v>149</v>
      </c>
      <c r="C45" s="169" t="s">
        <v>71</v>
      </c>
      <c r="D45" s="168" t="s">
        <v>72</v>
      </c>
      <c r="E45" s="369" t="s">
        <v>73</v>
      </c>
      <c r="F45" s="370"/>
      <c r="G45" s="453">
        <v>3.5090693273692311E-2</v>
      </c>
      <c r="H45" s="453">
        <v>2.4428551559586568E-2</v>
      </c>
      <c r="I45" s="453">
        <v>6.5952495105459997E-3</v>
      </c>
      <c r="J45" s="453">
        <v>8.5876837723763574E-2</v>
      </c>
      <c r="K45" s="453">
        <v>1.4718402411450957E-3</v>
      </c>
      <c r="L45" s="453">
        <v>0.10648306246395628</v>
      </c>
      <c r="M45" s="453">
        <v>6.2101120381348587E-2</v>
      </c>
      <c r="N45" s="453">
        <v>1.8534096472103433E-2</v>
      </c>
      <c r="O45" s="453">
        <v>5.496931286285249E-3</v>
      </c>
      <c r="P45" s="453">
        <v>9.9752642510862952E-3</v>
      </c>
      <c r="Q45" s="453">
        <v>4.2047678118436269E-3</v>
      </c>
      <c r="R45" s="453">
        <v>1.0281660225657173E-2</v>
      </c>
      <c r="S45" s="453">
        <v>2.4824009660799611E-2</v>
      </c>
      <c r="T45" s="453">
        <v>3.1285096880673845E-2</v>
      </c>
      <c r="U45" s="453">
        <v>2.4331904682832497E-2</v>
      </c>
      <c r="V45" s="453">
        <v>7.4434686401015651E-2</v>
      </c>
      <c r="W45" s="453">
        <v>1.9898029706939404E-2</v>
      </c>
      <c r="X45" s="453">
        <v>5.8297180360916155E-2</v>
      </c>
      <c r="Y45" s="453">
        <v>0.17553977048148126</v>
      </c>
      <c r="Z45" s="453">
        <v>8.6712919944272882E-2</v>
      </c>
      <c r="AA45" s="453">
        <v>2.1644236096806446E-2</v>
      </c>
      <c r="AB45" s="453">
        <v>4.4048212995743102E-2</v>
      </c>
      <c r="AC45" s="453">
        <v>2.3918603650886931E-2</v>
      </c>
      <c r="AD45" s="453">
        <v>2.8466267198023167E-2</v>
      </c>
      <c r="AE45" s="453">
        <v>1.3378498878715757E-2</v>
      </c>
      <c r="AF45" s="453">
        <v>7.3525683919087939E-3</v>
      </c>
      <c r="AG45" s="453">
        <v>7.9570661512936153E-3</v>
      </c>
      <c r="AH45" s="454">
        <f t="shared" ref="AH45:AH51" si="2">SUM(G45:AG45)</f>
        <v>1.0126291266833234</v>
      </c>
      <c r="AI45" s="453">
        <v>0</v>
      </c>
      <c r="AJ45" s="446"/>
      <c r="AK45" s="583"/>
    </row>
    <row r="46" spans="1:37" s="70" customFormat="1" ht="15.5">
      <c r="A46" s="368" t="s">
        <v>150</v>
      </c>
      <c r="B46" s="371" t="s">
        <v>151</v>
      </c>
      <c r="C46" s="169" t="s">
        <v>71</v>
      </c>
      <c r="D46" s="168" t="s">
        <v>72</v>
      </c>
      <c r="E46" s="369" t="s">
        <v>73</v>
      </c>
      <c r="F46" s="370"/>
      <c r="G46" s="453">
        <v>1.9712331946693698E-3</v>
      </c>
      <c r="H46" s="453">
        <v>1.0736660197553937E-3</v>
      </c>
      <c r="I46" s="453">
        <v>4.6750560772992097E-4</v>
      </c>
      <c r="J46" s="453">
        <v>4.7610559032297776E-3</v>
      </c>
      <c r="K46" s="453">
        <v>1.7001560414056974E-4</v>
      </c>
      <c r="L46" s="453">
        <v>6.6252528974763995E-3</v>
      </c>
      <c r="M46" s="453">
        <v>3.4812495716919421E-3</v>
      </c>
      <c r="N46" s="453">
        <v>1.2140616862584006E-3</v>
      </c>
      <c r="O46" s="453">
        <v>1.844824929508496E-4</v>
      </c>
      <c r="P46" s="453">
        <v>7.403809005566156E-3</v>
      </c>
      <c r="Q46" s="453">
        <v>2.5921344319351216E-4</v>
      </c>
      <c r="R46" s="453">
        <v>6.3836611573538636E-4</v>
      </c>
      <c r="S46" s="453">
        <v>2.1135411256276325E-3</v>
      </c>
      <c r="T46" s="453">
        <v>2.5358978464886397E-3</v>
      </c>
      <c r="U46" s="453">
        <v>1.0273784470568178E-3</v>
      </c>
      <c r="V46" s="453">
        <v>3.0647601980466717E-3</v>
      </c>
      <c r="W46" s="453">
        <v>8.7525075337915599E-4</v>
      </c>
      <c r="X46" s="453">
        <v>1.5759488967978063E-3</v>
      </c>
      <c r="Y46" s="453">
        <v>9.7325134848471433E-3</v>
      </c>
      <c r="Z46" s="453">
        <v>4.5041572595118685E-3</v>
      </c>
      <c r="AA46" s="453">
        <v>7.1565654323156147E-4</v>
      </c>
      <c r="AB46" s="453">
        <v>1.4908978000903058E-3</v>
      </c>
      <c r="AC46" s="453">
        <v>8.4272955825008436E-4</v>
      </c>
      <c r="AD46" s="453">
        <v>1.176366870636262E-3</v>
      </c>
      <c r="AE46" s="453">
        <v>6.3489138147615942E-4</v>
      </c>
      <c r="AF46" s="453">
        <v>6.0426737574322995E-4</v>
      </c>
      <c r="AG46" s="453">
        <v>4.7144691681311933E-4</v>
      </c>
      <c r="AH46" s="454">
        <f t="shared" si="2"/>
        <v>5.9615616000394132E-2</v>
      </c>
      <c r="AI46" s="453">
        <v>0</v>
      </c>
      <c r="AJ46" s="446"/>
      <c r="AK46" s="584"/>
    </row>
    <row r="47" spans="1:37" s="70" customFormat="1" ht="15.5">
      <c r="A47" s="368" t="s">
        <v>152</v>
      </c>
      <c r="B47" s="371" t="s">
        <v>153</v>
      </c>
      <c r="C47" s="169" t="s">
        <v>71</v>
      </c>
      <c r="D47" s="168" t="s">
        <v>72</v>
      </c>
      <c r="E47" s="369" t="s">
        <v>73</v>
      </c>
      <c r="F47" s="370"/>
      <c r="G47" s="453">
        <v>0.79558566289985855</v>
      </c>
      <c r="H47" s="453">
        <v>0.57920750482621697</v>
      </c>
      <c r="I47" s="453">
        <v>0.14068117493958621</v>
      </c>
      <c r="J47" s="453">
        <v>1.6820303694810839</v>
      </c>
      <c r="K47" s="453">
        <v>1.9268965122929513E-2</v>
      </c>
      <c r="L47" s="453">
        <v>1.8191881401416554</v>
      </c>
      <c r="M47" s="453">
        <v>1.5673001943447413</v>
      </c>
      <c r="N47" s="453">
        <v>0.4503425201246809</v>
      </c>
      <c r="O47" s="453">
        <v>0.10000941449276764</v>
      </c>
      <c r="P47" s="453">
        <v>0.15764999113371972</v>
      </c>
      <c r="Q47" s="453">
        <v>0.11473056422313488</v>
      </c>
      <c r="R47" s="453">
        <v>0.22242173900914283</v>
      </c>
      <c r="S47" s="453">
        <v>0.48148457273224954</v>
      </c>
      <c r="T47" s="453">
        <v>0.51422053087157416</v>
      </c>
      <c r="U47" s="453">
        <v>0.59396118936250153</v>
      </c>
      <c r="V47" s="453">
        <v>1.7566766426947686</v>
      </c>
      <c r="W47" s="453">
        <v>0.31781123141538886</v>
      </c>
      <c r="X47" s="453">
        <v>1.5829541689821396</v>
      </c>
      <c r="Y47" s="453">
        <v>4.6368322673364109</v>
      </c>
      <c r="Z47" s="453">
        <v>2.4363466312292572</v>
      </c>
      <c r="AA47" s="453">
        <v>0.42220211295905796</v>
      </c>
      <c r="AB47" s="453">
        <v>1.2144827638845745</v>
      </c>
      <c r="AC47" s="453">
        <v>0.45052037827478414</v>
      </c>
      <c r="AD47" s="453">
        <v>0.57316966248616696</v>
      </c>
      <c r="AE47" s="453">
        <v>0.21907340332884415</v>
      </c>
      <c r="AF47" s="453">
        <v>0.16205625830808171</v>
      </c>
      <c r="AG47" s="453">
        <v>0.16694144063530822</v>
      </c>
      <c r="AH47" s="454">
        <f t="shared" si="2"/>
        <v>23.177149495240627</v>
      </c>
      <c r="AI47" s="453">
        <v>0</v>
      </c>
      <c r="AJ47" s="446"/>
      <c r="AK47" s="584"/>
    </row>
    <row r="48" spans="1:37" s="70" customFormat="1" ht="15.5">
      <c r="A48" s="368" t="s">
        <v>154</v>
      </c>
      <c r="B48" s="345" t="s">
        <v>155</v>
      </c>
      <c r="C48" s="169" t="s">
        <v>71</v>
      </c>
      <c r="D48" s="168" t="s">
        <v>72</v>
      </c>
      <c r="E48" s="369" t="s">
        <v>73</v>
      </c>
      <c r="F48" s="370"/>
      <c r="G48" s="453">
        <v>0.33344824184916289</v>
      </c>
      <c r="H48" s="453">
        <v>0.20286543513140734</v>
      </c>
      <c r="I48" s="453">
        <v>0.11354943429538451</v>
      </c>
      <c r="J48" s="453">
        <v>1.2297450112085286</v>
      </c>
      <c r="K48" s="453">
        <v>1.5758117111629291E-2</v>
      </c>
      <c r="L48" s="453">
        <v>1.1528633041703527</v>
      </c>
      <c r="M48" s="453">
        <v>0.64107262374015017</v>
      </c>
      <c r="N48" s="453">
        <v>0.19938149109273423</v>
      </c>
      <c r="O48" s="453">
        <v>5.9630601766498634E-2</v>
      </c>
      <c r="P48" s="453">
        <v>0.63067549823762503</v>
      </c>
      <c r="Q48" s="453">
        <v>4.9160473574814262E-2</v>
      </c>
      <c r="R48" s="453">
        <v>0.10342937965272839</v>
      </c>
      <c r="S48" s="453">
        <v>0.2371040145551625</v>
      </c>
      <c r="T48" s="453">
        <v>0.2494264393947539</v>
      </c>
      <c r="U48" s="453">
        <v>0.23843410329318737</v>
      </c>
      <c r="V48" s="453">
        <v>1.1927540340433371</v>
      </c>
      <c r="W48" s="453">
        <v>0.34228034227600856</v>
      </c>
      <c r="X48" s="453">
        <v>0.52310271912271833</v>
      </c>
      <c r="Y48" s="453">
        <v>1.9647993893889286</v>
      </c>
      <c r="Z48" s="453">
        <v>0.95744702586886066</v>
      </c>
      <c r="AA48" s="453">
        <v>0.15696979403319547</v>
      </c>
      <c r="AB48" s="453">
        <v>0.56325580569233613</v>
      </c>
      <c r="AC48" s="453">
        <v>0.31402603433225057</v>
      </c>
      <c r="AD48" s="453">
        <v>0.23123160212440849</v>
      </c>
      <c r="AE48" s="453">
        <v>0.13141072410721913</v>
      </c>
      <c r="AF48" s="453">
        <v>7.3580306253635597E-2</v>
      </c>
      <c r="AG48" s="453">
        <v>7.4997903928511842E-2</v>
      </c>
      <c r="AH48" s="454">
        <f t="shared" si="2"/>
        <v>11.982399850245532</v>
      </c>
      <c r="AI48" s="453">
        <v>0</v>
      </c>
      <c r="AJ48" s="446"/>
      <c r="AK48" s="584"/>
    </row>
    <row r="49" spans="1:37" s="70" customFormat="1" ht="15.5">
      <c r="A49" s="368" t="s">
        <v>156</v>
      </c>
      <c r="B49" s="372" t="s">
        <v>157</v>
      </c>
      <c r="C49" s="169" t="s">
        <v>71</v>
      </c>
      <c r="D49" s="373" t="s">
        <v>72</v>
      </c>
      <c r="E49" s="369" t="s">
        <v>73</v>
      </c>
      <c r="F49" s="370"/>
      <c r="G49" s="453">
        <v>9.3779184049215439E-2</v>
      </c>
      <c r="H49" s="453">
        <v>6.042796545752499E-2</v>
      </c>
      <c r="I49" s="453">
        <v>1.6140920387476498E-2</v>
      </c>
      <c r="J49" s="453">
        <v>0.23336746420116669</v>
      </c>
      <c r="K49" s="453">
        <v>4.3117637652962254E-3</v>
      </c>
      <c r="L49" s="453">
        <v>0.30350253414654699</v>
      </c>
      <c r="M49" s="453">
        <v>0.16644871282965099</v>
      </c>
      <c r="N49" s="453">
        <v>6.0913907424120228E-2</v>
      </c>
      <c r="O49" s="453">
        <v>1.3691158354878356E-2</v>
      </c>
      <c r="P49" s="453">
        <v>1.4190518462933777E-2</v>
      </c>
      <c r="Q49" s="453">
        <v>9.9231467399630569E-3</v>
      </c>
      <c r="R49" s="453">
        <v>3.0493043066412276E-2</v>
      </c>
      <c r="S49" s="453">
        <v>7.5496709804722381E-2</v>
      </c>
      <c r="T49" s="453">
        <v>7.4395045940294668E-2</v>
      </c>
      <c r="U49" s="453">
        <v>6.9955057522525274E-2</v>
      </c>
      <c r="V49" s="453">
        <v>0.19887963417766094</v>
      </c>
      <c r="W49" s="453">
        <v>6.0714701672968441E-2</v>
      </c>
      <c r="X49" s="453">
        <v>0.19257173601680533</v>
      </c>
      <c r="Y49" s="453">
        <v>0.50416350875845994</v>
      </c>
      <c r="Z49" s="453">
        <v>0.25535664630952126</v>
      </c>
      <c r="AA49" s="453">
        <v>4.5073578912256322E-2</v>
      </c>
      <c r="AB49" s="453">
        <v>0.13803839843131344</v>
      </c>
      <c r="AC49" s="453">
        <v>6.9356662205446909E-2</v>
      </c>
      <c r="AD49" s="453">
        <v>7.407788150638614E-2</v>
      </c>
      <c r="AE49" s="453">
        <v>3.0117677029239346E-2</v>
      </c>
      <c r="AF49" s="453">
        <v>1.7033268875575807E-2</v>
      </c>
      <c r="AG49" s="453">
        <v>1.9116849173565018E-2</v>
      </c>
      <c r="AH49" s="454">
        <f t="shared" si="2"/>
        <v>2.8315376752219268</v>
      </c>
      <c r="AI49" s="453">
        <v>0</v>
      </c>
      <c r="AJ49" s="446"/>
      <c r="AK49" s="584"/>
    </row>
    <row r="50" spans="1:37" s="70" customFormat="1" ht="15.5">
      <c r="A50" s="374" t="s">
        <v>158</v>
      </c>
      <c r="B50" s="375" t="s">
        <v>159</v>
      </c>
      <c r="C50" s="118" t="s">
        <v>71</v>
      </c>
      <c r="D50" s="121" t="s">
        <v>72</v>
      </c>
      <c r="E50" s="359" t="s">
        <v>73</v>
      </c>
      <c r="F50" s="360" t="s">
        <v>74</v>
      </c>
      <c r="G50" s="429">
        <v>5.8331025139306112</v>
      </c>
      <c r="H50" s="429">
        <v>5.3077467307346389</v>
      </c>
      <c r="I50" s="429">
        <v>2.6964058389987544</v>
      </c>
      <c r="J50" s="429">
        <v>11.215121978473672</v>
      </c>
      <c r="K50" s="429">
        <v>0.44741984150582886</v>
      </c>
      <c r="L50" s="429">
        <v>19.663228685321631</v>
      </c>
      <c r="M50" s="429">
        <v>8.8986158035384175</v>
      </c>
      <c r="N50" s="429">
        <v>5.1318978836290832</v>
      </c>
      <c r="O50" s="429">
        <v>0.43845753469130533</v>
      </c>
      <c r="P50" s="429">
        <v>2.6197422646124262</v>
      </c>
      <c r="Q50" s="429">
        <v>0.61548418494818979</v>
      </c>
      <c r="R50" s="429">
        <v>2.2602209233518891</v>
      </c>
      <c r="S50" s="429">
        <v>3.4611013664024641</v>
      </c>
      <c r="T50" s="429">
        <v>2.5666110473790207</v>
      </c>
      <c r="U50" s="429">
        <v>4.1054933306706936</v>
      </c>
      <c r="V50" s="429">
        <v>3.5488866844033788</v>
      </c>
      <c r="W50" s="429">
        <v>2.4940453061809631</v>
      </c>
      <c r="X50" s="429">
        <v>5.0513258731864834</v>
      </c>
      <c r="Y50" s="429">
        <v>19.386128132648267</v>
      </c>
      <c r="Z50" s="429">
        <v>12.567234746814488</v>
      </c>
      <c r="AA50" s="429">
        <v>2.6731785037062972</v>
      </c>
      <c r="AB50" s="429">
        <v>9.7752798138721726</v>
      </c>
      <c r="AC50" s="429">
        <v>4.55198981625536</v>
      </c>
      <c r="AD50" s="429">
        <v>4.0263960965788383</v>
      </c>
      <c r="AE50" s="429">
        <v>1.5493683137736727</v>
      </c>
      <c r="AF50" s="429">
        <v>1.2335984667600675</v>
      </c>
      <c r="AG50" s="429">
        <v>0.89033017530982794</v>
      </c>
      <c r="AH50" s="429">
        <f t="shared" si="2"/>
        <v>143.00841185767848</v>
      </c>
      <c r="AI50" s="429">
        <v>0</v>
      </c>
      <c r="AJ50" s="449"/>
      <c r="AK50" s="92"/>
    </row>
    <row r="51" spans="1:37" s="70" customFormat="1" ht="16" thickBot="1">
      <c r="A51" s="362" t="s">
        <v>160</v>
      </c>
      <c r="B51" s="352" t="s">
        <v>161</v>
      </c>
      <c r="C51" s="376" t="s">
        <v>162</v>
      </c>
      <c r="D51" s="377" t="s">
        <v>72</v>
      </c>
      <c r="E51" s="378" t="s">
        <v>73</v>
      </c>
      <c r="F51" s="379" t="s">
        <v>74</v>
      </c>
      <c r="G51" s="429">
        <v>7.0920688272125529</v>
      </c>
      <c r="H51" s="429">
        <v>6.173851506289556</v>
      </c>
      <c r="I51" s="429">
        <v>2.9708229968241375</v>
      </c>
      <c r="J51" s="429">
        <v>14.446368869544347</v>
      </c>
      <c r="K51" s="429">
        <v>0.4879015541656887</v>
      </c>
      <c r="L51" s="429">
        <v>23.038603414058418</v>
      </c>
      <c r="M51" s="429">
        <v>11.340769090942052</v>
      </c>
      <c r="N51" s="429">
        <v>5.8591615108713331</v>
      </c>
      <c r="O51" s="429">
        <v>0.61765106991374852</v>
      </c>
      <c r="P51" s="429">
        <v>3.4396373457930034</v>
      </c>
      <c r="Q51" s="429">
        <v>0.79388975187102317</v>
      </c>
      <c r="R51" s="429">
        <v>2.6263011882304337</v>
      </c>
      <c r="S51" s="429">
        <v>4.281580624561073</v>
      </c>
      <c r="T51" s="429">
        <v>3.4394837366063813</v>
      </c>
      <c r="U51" s="429">
        <v>5.0329735701756508</v>
      </c>
      <c r="V51" s="429">
        <v>6.7817344178321406</v>
      </c>
      <c r="W51" s="429">
        <v>3.2334912543289969</v>
      </c>
      <c r="X51" s="429">
        <v>7.4186365467898359</v>
      </c>
      <c r="Y51" s="429">
        <v>26.691684444061021</v>
      </c>
      <c r="Z51" s="429">
        <v>16.312371103189282</v>
      </c>
      <c r="AA51" s="429">
        <v>3.3200645780864142</v>
      </c>
      <c r="AB51" s="429">
        <v>11.733401279187255</v>
      </c>
      <c r="AC51" s="429">
        <v>5.4074973947292557</v>
      </c>
      <c r="AD51" s="429">
        <v>4.9343152120139084</v>
      </c>
      <c r="AE51" s="429">
        <v>1.9435424199952309</v>
      </c>
      <c r="AF51" s="429">
        <v>1.4938920930014641</v>
      </c>
      <c r="AG51" s="429">
        <v>1.1600478208983878</v>
      </c>
      <c r="AH51" s="429">
        <f t="shared" si="2"/>
        <v>182.0717436211726</v>
      </c>
      <c r="AI51" s="429">
        <v>0</v>
      </c>
      <c r="AJ51" s="442"/>
      <c r="AK51" s="92"/>
    </row>
    <row r="52" spans="1:37" s="71" customFormat="1" ht="13">
      <c r="A52" s="153"/>
      <c r="B52" s="111" t="s">
        <v>163</v>
      </c>
      <c r="C52" s="111"/>
      <c r="D52" s="122"/>
      <c r="E52" s="190"/>
      <c r="F52" s="217"/>
      <c r="G52" s="517"/>
      <c r="H52" s="517"/>
      <c r="I52" s="517"/>
      <c r="J52" s="517"/>
      <c r="K52" s="517"/>
      <c r="L52" s="517"/>
      <c r="M52" s="517"/>
      <c r="N52" s="517"/>
      <c r="O52" s="517"/>
      <c r="P52" s="517"/>
      <c r="Q52" s="517"/>
      <c r="R52" s="517"/>
      <c r="S52" s="517"/>
      <c r="T52" s="517"/>
      <c r="U52" s="517"/>
      <c r="V52" s="517"/>
      <c r="W52" s="517"/>
      <c r="X52" s="517"/>
      <c r="Y52" s="517"/>
      <c r="Z52" s="517"/>
      <c r="AA52" s="517"/>
      <c r="AB52" s="517"/>
      <c r="AC52" s="518"/>
      <c r="AD52" s="518"/>
      <c r="AE52" s="519"/>
      <c r="AF52" s="519"/>
      <c r="AG52" s="519"/>
      <c r="AH52" s="519"/>
      <c r="AI52" s="519"/>
      <c r="AJ52" s="444"/>
      <c r="AK52" s="143"/>
    </row>
    <row r="53" spans="1:37" s="71" customFormat="1" ht="13">
      <c r="A53" s="84"/>
      <c r="B53" s="85" t="s">
        <v>164</v>
      </c>
      <c r="C53" s="85"/>
      <c r="D53" s="154"/>
      <c r="E53" s="150"/>
      <c r="F53" s="151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520"/>
      <c r="Z53" s="520"/>
      <c r="AA53" s="520"/>
      <c r="AB53" s="520"/>
      <c r="AC53" s="521"/>
      <c r="AD53" s="521"/>
      <c r="AE53" s="522"/>
      <c r="AF53" s="522"/>
      <c r="AG53" s="522"/>
      <c r="AH53" s="522"/>
      <c r="AI53" s="522"/>
      <c r="AJ53" s="448"/>
      <c r="AK53" s="143"/>
    </row>
    <row r="54" spans="1:37" s="70" customFormat="1" ht="15.5">
      <c r="A54" s="166" t="s">
        <v>165</v>
      </c>
      <c r="B54" s="175" t="s">
        <v>166</v>
      </c>
      <c r="C54" s="175" t="s">
        <v>167</v>
      </c>
      <c r="D54" s="176" t="s">
        <v>168</v>
      </c>
      <c r="E54" s="162" t="s">
        <v>169</v>
      </c>
      <c r="F54" s="380"/>
      <c r="G54" s="453">
        <v>3.6958918841388098</v>
      </c>
      <c r="H54" s="453">
        <v>2.7136089246583532</v>
      </c>
      <c r="I54" s="453">
        <v>0.82010177297900311</v>
      </c>
      <c r="J54" s="453">
        <v>9.066262719630263</v>
      </c>
      <c r="K54" s="453">
        <v>0.17973688194748796</v>
      </c>
      <c r="L54" s="453">
        <v>11.355191011594087</v>
      </c>
      <c r="M54" s="453">
        <v>6.7472389497589527</v>
      </c>
      <c r="N54" s="453">
        <v>1.8383321088489581</v>
      </c>
      <c r="O54" s="453">
        <v>0.49490341447866448</v>
      </c>
      <c r="P54" s="453">
        <v>1.4450000000000001</v>
      </c>
      <c r="Q54" s="453">
        <v>0.47149582055061956</v>
      </c>
      <c r="R54" s="453">
        <v>1.1369402765050403</v>
      </c>
      <c r="S54" s="453">
        <v>2.5857031435515361</v>
      </c>
      <c r="T54" s="453">
        <v>3.2753911789314318</v>
      </c>
      <c r="U54" s="453">
        <v>2.5372159847005857</v>
      </c>
      <c r="V54" s="453">
        <v>6.985494816526554</v>
      </c>
      <c r="W54" s="453">
        <v>2.1451387864058331</v>
      </c>
      <c r="X54" s="453">
        <v>5.8343427865651991</v>
      </c>
      <c r="Y54" s="453">
        <v>18.850636981553048</v>
      </c>
      <c r="Z54" s="453">
        <v>8.8756580262161844</v>
      </c>
      <c r="AA54" s="453">
        <v>2.2605047850511983</v>
      </c>
      <c r="AB54" s="453">
        <v>4.5067978166460811</v>
      </c>
      <c r="AC54" s="453">
        <v>2.5790152595720945</v>
      </c>
      <c r="AD54" s="453">
        <v>2.8465306187497514</v>
      </c>
      <c r="AE54" s="453">
        <v>1.4604666640105184</v>
      </c>
      <c r="AF54" s="453">
        <v>0.80839797601498076</v>
      </c>
      <c r="AG54" s="453">
        <v>0.84100141041475762</v>
      </c>
      <c r="AH54" s="453">
        <v>106.357</v>
      </c>
      <c r="AI54" s="453">
        <v>0</v>
      </c>
      <c r="AJ54" s="446"/>
      <c r="AK54" s="92"/>
    </row>
    <row r="55" spans="1:37" s="70" customFormat="1" ht="15.5">
      <c r="A55" s="177" t="s">
        <v>170</v>
      </c>
      <c r="B55" s="178" t="s">
        <v>171</v>
      </c>
      <c r="C55" s="169" t="s">
        <v>167</v>
      </c>
      <c r="D55" s="168" t="s">
        <v>168</v>
      </c>
      <c r="E55" s="381" t="s">
        <v>169</v>
      </c>
      <c r="F55" s="347"/>
      <c r="G55" s="453">
        <v>4.416666666666666E-2</v>
      </c>
      <c r="H55" s="453">
        <v>2.5616666666666656E-2</v>
      </c>
      <c r="I55" s="453">
        <v>1.2366666666666663E-2</v>
      </c>
      <c r="J55" s="453">
        <v>0.10864999999999998</v>
      </c>
      <c r="K55" s="453">
        <v>4.416666666666666E-3</v>
      </c>
      <c r="L55" s="453">
        <v>0.15546666666666664</v>
      </c>
      <c r="M55" s="453">
        <v>8.0383333333333321E-2</v>
      </c>
      <c r="N55" s="453">
        <v>2.5616666666666663E-2</v>
      </c>
      <c r="O55" s="453">
        <v>3.5333333333333323E-3</v>
      </c>
      <c r="P55" s="453">
        <v>0.24099999999999999</v>
      </c>
      <c r="Q55" s="453">
        <v>6.1833333333333306E-3</v>
      </c>
      <c r="R55" s="453">
        <v>1.5016666666666663E-2</v>
      </c>
      <c r="S55" s="453">
        <v>4.6816666666666659E-2</v>
      </c>
      <c r="T55" s="453">
        <v>5.6533333333333324E-2</v>
      </c>
      <c r="U55" s="453">
        <v>2.2966666666666663E-2</v>
      </c>
      <c r="V55" s="453">
        <v>6.094999999999999E-2</v>
      </c>
      <c r="W55" s="453">
        <v>1.9433333333333327E-2</v>
      </c>
      <c r="X55" s="453">
        <v>3.3566666666666654E-2</v>
      </c>
      <c r="Y55" s="453">
        <v>0.21464999999999998</v>
      </c>
      <c r="Z55" s="453">
        <v>9.6283333333333318E-2</v>
      </c>
      <c r="AA55" s="453">
        <v>1.5899999999999994E-2</v>
      </c>
      <c r="AB55" s="453">
        <v>3.2683333333333328E-2</v>
      </c>
      <c r="AC55" s="453">
        <v>1.9433333333333327E-2</v>
      </c>
      <c r="AD55" s="453">
        <v>2.4733333333333322E-2</v>
      </c>
      <c r="AE55" s="453">
        <v>1.5899999999999994E-2</v>
      </c>
      <c r="AF55" s="453">
        <v>1.4133333333333329E-2</v>
      </c>
      <c r="AG55" s="453">
        <v>1.0599999999999997E-2</v>
      </c>
      <c r="AH55" s="453">
        <v>1.4069999999999998</v>
      </c>
      <c r="AI55" s="453">
        <v>0</v>
      </c>
      <c r="AJ55" s="446"/>
      <c r="AK55" s="92"/>
    </row>
    <row r="56" spans="1:37" s="70" customFormat="1" ht="12.5">
      <c r="A56" s="382" t="s">
        <v>172</v>
      </c>
      <c r="B56" s="383" t="s">
        <v>173</v>
      </c>
      <c r="C56" s="169" t="s">
        <v>167</v>
      </c>
      <c r="D56" s="168" t="s">
        <v>168</v>
      </c>
      <c r="E56" s="384" t="s">
        <v>169</v>
      </c>
      <c r="F56" s="347"/>
      <c r="G56" s="453">
        <v>0.80357445207885847</v>
      </c>
      <c r="H56" s="453">
        <v>0.58485041508354196</v>
      </c>
      <c r="I56" s="453">
        <v>0.18025077239585788</v>
      </c>
      <c r="J56" s="453">
        <v>1.9714519917490372</v>
      </c>
      <c r="K56" s="453">
        <v>4.0795229980187558E-2</v>
      </c>
      <c r="L56" s="453">
        <v>2.4838420494840427</v>
      </c>
      <c r="M56" s="453">
        <v>1.466822331023691</v>
      </c>
      <c r="N56" s="453">
        <v>0.40245658265993939</v>
      </c>
      <c r="O56" s="453">
        <v>0.10580276432599633</v>
      </c>
      <c r="P56" s="453">
        <v>0.437</v>
      </c>
      <c r="Q56" s="453">
        <v>0.10292953775775203</v>
      </c>
      <c r="R56" s="453">
        <v>0.24827944630173607</v>
      </c>
      <c r="S56" s="453">
        <v>0.57423323873823306</v>
      </c>
      <c r="T56" s="453">
        <v>0.72530330726685954</v>
      </c>
      <c r="U56" s="453">
        <v>0.5460883733144023</v>
      </c>
      <c r="V56" s="453">
        <v>1.5017710819699446</v>
      </c>
      <c r="W56" s="453">
        <v>0.46171296465994666</v>
      </c>
      <c r="X56" s="453">
        <v>1.2411755857712548</v>
      </c>
      <c r="Y56" s="453">
        <v>4.0905425154569723</v>
      </c>
      <c r="Z56" s="453">
        <v>1.9223784455374897</v>
      </c>
      <c r="AA56" s="453">
        <v>0.48308068521382619</v>
      </c>
      <c r="AB56" s="453">
        <v>0.96386804780342561</v>
      </c>
      <c r="AC56" s="453">
        <v>0.55212595322522817</v>
      </c>
      <c r="AD56" s="453">
        <v>0.61188101010905915</v>
      </c>
      <c r="AE56" s="453">
        <v>0.31636540572061911</v>
      </c>
      <c r="AF56" s="453">
        <v>0.17914825002082663</v>
      </c>
      <c r="AG56" s="453">
        <v>0.18326956235127079</v>
      </c>
      <c r="AH56" s="453">
        <v>23.181000000000001</v>
      </c>
      <c r="AI56" s="453">
        <v>0</v>
      </c>
      <c r="AJ56" s="446"/>
      <c r="AK56" s="92"/>
    </row>
    <row r="57" spans="1:37" s="70" customFormat="1" ht="15.5">
      <c r="A57" s="385" t="s">
        <v>174</v>
      </c>
      <c r="B57" s="383" t="s">
        <v>175</v>
      </c>
      <c r="C57" s="169" t="s">
        <v>167</v>
      </c>
      <c r="D57" s="168" t="s">
        <v>168</v>
      </c>
      <c r="E57" s="386" t="s">
        <v>169</v>
      </c>
      <c r="F57" s="347"/>
      <c r="G57" s="453">
        <v>62.948235711934643</v>
      </c>
      <c r="H57" s="453">
        <v>47.542853459587008</v>
      </c>
      <c r="I57" s="453">
        <v>12.406883427299631</v>
      </c>
      <c r="J57" s="453">
        <v>132.37314792751673</v>
      </c>
      <c r="K57" s="453">
        <v>1.6798879681335552</v>
      </c>
      <c r="L57" s="453">
        <v>147.00537692224148</v>
      </c>
      <c r="M57" s="453">
        <v>126.84975724674995</v>
      </c>
      <c r="N57" s="453">
        <v>34.208995707702833</v>
      </c>
      <c r="O57" s="453">
        <v>7.1020805785308978</v>
      </c>
      <c r="P57" s="453">
        <v>21.63</v>
      </c>
      <c r="Q57" s="453">
        <v>9.4640435409548243</v>
      </c>
      <c r="R57" s="453">
        <v>18.179221361175408</v>
      </c>
      <c r="S57" s="453">
        <v>37.827838704115834</v>
      </c>
      <c r="T57" s="453">
        <v>40.303143505353603</v>
      </c>
      <c r="U57" s="453">
        <v>46.712017301853479</v>
      </c>
      <c r="V57" s="453">
        <v>128.54482492543892</v>
      </c>
      <c r="W57" s="453">
        <v>25.510009578741357</v>
      </c>
      <c r="X57" s="453">
        <v>120.74447766135853</v>
      </c>
      <c r="Y57" s="453">
        <v>368.24459836402343</v>
      </c>
      <c r="Z57" s="453">
        <v>188.10191329929188</v>
      </c>
      <c r="AA57" s="453">
        <v>33.216242637378123</v>
      </c>
      <c r="AB57" s="453">
        <v>94.495722168919855</v>
      </c>
      <c r="AC57" s="453">
        <v>36.246112864240679</v>
      </c>
      <c r="AD57" s="453">
        <v>43.788405048878872</v>
      </c>
      <c r="AE57" s="453">
        <v>17.928250146659074</v>
      </c>
      <c r="AF57" s="453">
        <v>13.195216395477967</v>
      </c>
      <c r="AG57" s="453">
        <v>13.239743546440543</v>
      </c>
      <c r="AH57" s="453">
        <v>1829.4889999999994</v>
      </c>
      <c r="AI57" s="453">
        <v>0</v>
      </c>
      <c r="AJ57" s="446"/>
      <c r="AK57" s="92"/>
    </row>
    <row r="58" spans="1:37" s="70" customFormat="1" ht="15.5">
      <c r="A58" s="159" t="s">
        <v>176</v>
      </c>
      <c r="B58" s="179" t="s">
        <v>177</v>
      </c>
      <c r="C58" s="169" t="s">
        <v>167</v>
      </c>
      <c r="D58" s="168" t="s">
        <v>168</v>
      </c>
      <c r="E58" s="386" t="s">
        <v>169</v>
      </c>
      <c r="F58" s="347"/>
      <c r="G58" s="453">
        <v>1.2046084605380245</v>
      </c>
      <c r="H58" s="453">
        <v>0.8608066945033882</v>
      </c>
      <c r="I58" s="453">
        <v>0.19924875077007326</v>
      </c>
      <c r="J58" s="453">
        <v>2.885851187624068</v>
      </c>
      <c r="K58" s="453">
        <v>6.7718529673488945E-2</v>
      </c>
      <c r="L58" s="453">
        <v>4.0253456773221989</v>
      </c>
      <c r="M58" s="453">
        <v>2.3792644944896995</v>
      </c>
      <c r="N58" s="453">
        <v>0.86471353275378215</v>
      </c>
      <c r="O58" s="453">
        <v>0.15627353001574371</v>
      </c>
      <c r="P58" s="453">
        <v>0.61699999999999999</v>
      </c>
      <c r="Q58" s="453">
        <v>0.12762338284619071</v>
      </c>
      <c r="R58" s="453">
        <v>0.43886816346088031</v>
      </c>
      <c r="S58" s="453">
        <v>0.96108220959682422</v>
      </c>
      <c r="T58" s="453">
        <v>0.89336367992333487</v>
      </c>
      <c r="U58" s="453">
        <v>0.97931412143199414</v>
      </c>
      <c r="V58" s="453">
        <v>2.4105192004928471</v>
      </c>
      <c r="W58" s="453">
        <v>0.8230405914162503</v>
      </c>
      <c r="X58" s="453">
        <v>2.8285508932849615</v>
      </c>
      <c r="Y58" s="453">
        <v>7.1026319392155521</v>
      </c>
      <c r="Z58" s="453">
        <v>3.6125231021972763</v>
      </c>
      <c r="AA58" s="453">
        <v>0.51440036963515645</v>
      </c>
      <c r="AB58" s="453">
        <v>2.005510301868711</v>
      </c>
      <c r="AC58" s="453">
        <v>0.91810698884249453</v>
      </c>
      <c r="AD58" s="453">
        <v>0.9480594154288452</v>
      </c>
      <c r="AE58" s="453">
        <v>0.36724279553699779</v>
      </c>
      <c r="AF58" s="453">
        <v>0.22399205968923266</v>
      </c>
      <c r="AG58" s="453">
        <v>0.25133992744198785</v>
      </c>
      <c r="AH58" s="453">
        <v>38.667000000000002</v>
      </c>
      <c r="AI58" s="453">
        <v>0</v>
      </c>
      <c r="AJ58" s="446"/>
      <c r="AK58" s="92"/>
    </row>
    <row r="59" spans="1:37" s="70" customFormat="1" ht="15.5">
      <c r="A59" s="387" t="s">
        <v>178</v>
      </c>
      <c r="B59" s="371" t="s">
        <v>179</v>
      </c>
      <c r="C59" s="169" t="s">
        <v>167</v>
      </c>
      <c r="D59" s="168" t="s">
        <v>168</v>
      </c>
      <c r="E59" s="386" t="s">
        <v>169</v>
      </c>
      <c r="F59" s="347"/>
      <c r="G59" s="453">
        <v>7.7475726739433259</v>
      </c>
      <c r="H59" s="453">
        <v>4.9946716020639732</v>
      </c>
      <c r="I59" s="453">
        <v>3.114808938649785</v>
      </c>
      <c r="J59" s="453">
        <v>29.242498675682921</v>
      </c>
      <c r="K59" s="453">
        <v>0.42451278211223664</v>
      </c>
      <c r="L59" s="453">
        <v>28.376321079857952</v>
      </c>
      <c r="M59" s="453">
        <v>15.367362712462969</v>
      </c>
      <c r="N59" s="453">
        <v>4.3626192375857524</v>
      </c>
      <c r="O59" s="453">
        <v>1.184347782014139</v>
      </c>
      <c r="P59" s="453">
        <v>20.529</v>
      </c>
      <c r="Q59" s="453">
        <v>1.2160790404750537</v>
      </c>
      <c r="R59" s="453">
        <v>2.5230638484327277</v>
      </c>
      <c r="S59" s="453">
        <v>5.456918853697295</v>
      </c>
      <c r="T59" s="453">
        <v>5.7485033909057028</v>
      </c>
      <c r="U59" s="453">
        <v>5.4800740963579644</v>
      </c>
      <c r="V59" s="453">
        <v>24.686061481011588</v>
      </c>
      <c r="W59" s="453">
        <v>8.0228627811312609</v>
      </c>
      <c r="X59" s="453">
        <v>11.555323689253084</v>
      </c>
      <c r="Y59" s="453">
        <v>45.533498289832508</v>
      </c>
      <c r="Z59" s="453">
        <v>21.670734325644663</v>
      </c>
      <c r="AA59" s="453">
        <v>3.6165058629642473</v>
      </c>
      <c r="AB59" s="453">
        <v>12.737956268107173</v>
      </c>
      <c r="AC59" s="453">
        <v>7.4499849256747472</v>
      </c>
      <c r="AD59" s="453">
        <v>5.1318878548679265</v>
      </c>
      <c r="AE59" s="453">
        <v>3.0925112975691422</v>
      </c>
      <c r="AF59" s="453">
        <v>1.7846688880314434</v>
      </c>
      <c r="AG59" s="453">
        <v>1.7486496216704053</v>
      </c>
      <c r="AH59" s="453">
        <v>282.79899999999998</v>
      </c>
      <c r="AI59" s="453">
        <v>0</v>
      </c>
      <c r="AJ59" s="446"/>
      <c r="AK59" s="92"/>
    </row>
    <row r="60" spans="1:37" s="70" customFormat="1" ht="15.5">
      <c r="A60" s="368" t="s">
        <v>180</v>
      </c>
      <c r="B60" s="371" t="s">
        <v>181</v>
      </c>
      <c r="C60" s="169" t="s">
        <v>167</v>
      </c>
      <c r="D60" s="168" t="s">
        <v>168</v>
      </c>
      <c r="E60" s="386" t="s">
        <v>169</v>
      </c>
      <c r="F60" s="347"/>
      <c r="G60" s="453">
        <v>0.22519584245076582</v>
      </c>
      <c r="H60" s="453">
        <v>6.7664478482859225E-2</v>
      </c>
      <c r="I60" s="453">
        <v>6.6607221006564549E-2</v>
      </c>
      <c r="J60" s="453">
        <v>0.70519073668854837</v>
      </c>
      <c r="K60" s="453">
        <v>9.5153172866520776E-3</v>
      </c>
      <c r="L60" s="453">
        <v>0.95470350109409174</v>
      </c>
      <c r="M60" s="453">
        <v>0.23788293216630199</v>
      </c>
      <c r="N60" s="453">
        <v>9.8324945295404823E-2</v>
      </c>
      <c r="O60" s="453">
        <v>1.6916119620714806E-2</v>
      </c>
      <c r="P60" s="453">
        <v>0.86</v>
      </c>
      <c r="Q60" s="453">
        <v>2.0087892049598832E-2</v>
      </c>
      <c r="R60" s="453">
        <v>7.2950765864332592E-2</v>
      </c>
      <c r="S60" s="453">
        <v>0.24739824945295402</v>
      </c>
      <c r="T60" s="453">
        <v>0.14378701677607583</v>
      </c>
      <c r="U60" s="453">
        <v>0.11947009482129832</v>
      </c>
      <c r="V60" s="453">
        <v>0.32034901531728655</v>
      </c>
      <c r="W60" s="453">
        <v>0.20722246535375635</v>
      </c>
      <c r="X60" s="453">
        <v>0.25797082421590078</v>
      </c>
      <c r="Y60" s="453">
        <v>0.90289788475565269</v>
      </c>
      <c r="Z60" s="453">
        <v>0.38484172137126182</v>
      </c>
      <c r="AA60" s="453">
        <v>6.5549963530269845E-2</v>
      </c>
      <c r="AB60" s="453">
        <v>0.23153938730853388</v>
      </c>
      <c r="AC60" s="453">
        <v>0.21990955506929241</v>
      </c>
      <c r="AD60" s="453">
        <v>0.12158460977388767</v>
      </c>
      <c r="AE60" s="453">
        <v>6.0263676148796491E-2</v>
      </c>
      <c r="AF60" s="453">
        <v>1.9030634573304155E-2</v>
      </c>
      <c r="AG60" s="453">
        <v>2.1145149525893508E-2</v>
      </c>
      <c r="AH60" s="453">
        <v>6.6579999999999995</v>
      </c>
      <c r="AI60" s="453">
        <v>0</v>
      </c>
      <c r="AJ60" s="446"/>
      <c r="AK60" s="92"/>
    </row>
    <row r="61" spans="1:37" s="70" customFormat="1" ht="50">
      <c r="A61" s="385" t="s">
        <v>182</v>
      </c>
      <c r="B61" s="388" t="s">
        <v>183</v>
      </c>
      <c r="C61" s="383" t="s">
        <v>184</v>
      </c>
      <c r="D61" s="389" t="s">
        <v>168</v>
      </c>
      <c r="E61" s="343" t="s">
        <v>169</v>
      </c>
      <c r="F61" s="347"/>
      <c r="G61" s="453">
        <v>76.669245691751087</v>
      </c>
      <c r="H61" s="453">
        <v>56.790072241045792</v>
      </c>
      <c r="I61" s="453">
        <v>16.800267549767579</v>
      </c>
      <c r="J61" s="453">
        <v>176.35305323889156</v>
      </c>
      <c r="K61" s="453">
        <v>2.4065833758002753</v>
      </c>
      <c r="L61" s="453">
        <v>194.35624690826052</v>
      </c>
      <c r="M61" s="453">
        <v>153.12871199998492</v>
      </c>
      <c r="N61" s="453">
        <v>41.801058781513333</v>
      </c>
      <c r="O61" s="453">
        <v>9.0638575223194895</v>
      </c>
      <c r="P61" s="453">
        <v>45.759</v>
      </c>
      <c r="Q61" s="453">
        <v>11.408442547967372</v>
      </c>
      <c r="R61" s="453">
        <v>22.614340528406792</v>
      </c>
      <c r="S61" s="453">
        <v>47.699991065819347</v>
      </c>
      <c r="T61" s="453">
        <v>51.146025412490339</v>
      </c>
      <c r="U61" s="453">
        <v>56.397146639146392</v>
      </c>
      <c r="V61" s="453">
        <v>164.50997052075712</v>
      </c>
      <c r="W61" s="453">
        <v>37.189420501041738</v>
      </c>
      <c r="X61" s="453">
        <v>142.49540810711559</v>
      </c>
      <c r="Y61" s="453">
        <v>444.93945597483713</v>
      </c>
      <c r="Z61" s="453">
        <v>224.66433225359211</v>
      </c>
      <c r="AA61" s="453">
        <v>40.172184303772823</v>
      </c>
      <c r="AB61" s="453">
        <v>114.9740773239871</v>
      </c>
      <c r="AC61" s="453">
        <v>47.984688879957872</v>
      </c>
      <c r="AD61" s="453">
        <v>53.473081891141675</v>
      </c>
      <c r="AE61" s="453">
        <v>23.24099998564515</v>
      </c>
      <c r="AF61" s="453">
        <v>16.224587537141087</v>
      </c>
      <c r="AG61" s="453">
        <v>16.295749217844858</v>
      </c>
      <c r="AH61" s="453">
        <v>2288.5579999999986</v>
      </c>
      <c r="AI61" s="453">
        <v>0</v>
      </c>
      <c r="AJ61" s="446"/>
      <c r="AK61" s="92"/>
    </row>
    <row r="62" spans="1:37" s="71" customFormat="1" ht="13">
      <c r="A62" s="390"/>
      <c r="B62" s="391" t="s">
        <v>185</v>
      </c>
      <c r="C62" s="312"/>
      <c r="D62" s="313"/>
      <c r="E62" s="392"/>
      <c r="F62" s="393"/>
      <c r="G62" s="520"/>
      <c r="H62" s="520"/>
      <c r="I62" s="520"/>
      <c r="J62" s="520"/>
      <c r="K62" s="520"/>
      <c r="L62" s="520"/>
      <c r="M62" s="520"/>
      <c r="N62" s="520"/>
      <c r="O62" s="520"/>
      <c r="P62" s="520"/>
      <c r="Q62" s="520"/>
      <c r="R62" s="520"/>
      <c r="S62" s="520"/>
      <c r="T62" s="520"/>
      <c r="U62" s="520"/>
      <c r="V62" s="520"/>
      <c r="W62" s="520"/>
      <c r="X62" s="520"/>
      <c r="Y62" s="520"/>
      <c r="Z62" s="520"/>
      <c r="AA62" s="520"/>
      <c r="AB62" s="520"/>
      <c r="AC62" s="521"/>
      <c r="AD62" s="521"/>
      <c r="AE62" s="522"/>
      <c r="AF62" s="522"/>
      <c r="AG62" s="522"/>
      <c r="AH62" s="522"/>
      <c r="AI62" s="522"/>
      <c r="AJ62" s="448"/>
      <c r="AK62" s="143"/>
    </row>
    <row r="63" spans="1:37" s="70" customFormat="1" ht="15.5">
      <c r="A63" s="387" t="s">
        <v>186</v>
      </c>
      <c r="B63" s="345" t="s">
        <v>187</v>
      </c>
      <c r="C63" s="169" t="s">
        <v>167</v>
      </c>
      <c r="D63" s="168" t="s">
        <v>168</v>
      </c>
      <c r="E63" s="386" t="s">
        <v>169</v>
      </c>
      <c r="F63" s="347"/>
      <c r="G63" s="453">
        <v>2.7016472671028153</v>
      </c>
      <c r="H63" s="453">
        <v>1.9836116328920472</v>
      </c>
      <c r="I63" s="453">
        <v>0.59948336779639488</v>
      </c>
      <c r="J63" s="453">
        <v>6.6273161302262009</v>
      </c>
      <c r="K63" s="453">
        <v>0.13138524370665131</v>
      </c>
      <c r="L63" s="453">
        <v>8.3004919314764845</v>
      </c>
      <c r="M63" s="453">
        <v>4.9321409393320108</v>
      </c>
      <c r="N63" s="453">
        <v>1.3437960507484938</v>
      </c>
      <c r="O63" s="453">
        <v>0.36176774081087237</v>
      </c>
      <c r="P63" s="453">
        <v>0.76725061961539287</v>
      </c>
      <c r="Q63" s="453">
        <v>0.34465710442116898</v>
      </c>
      <c r="R63" s="453">
        <v>0.83108805321416646</v>
      </c>
      <c r="S63" s="453">
        <v>1.8901142269054534</v>
      </c>
      <c r="T63" s="453">
        <v>2.3942669062449289</v>
      </c>
      <c r="U63" s="453">
        <v>1.8546707658124961</v>
      </c>
      <c r="V63" s="453">
        <v>5.1063027740129208</v>
      </c>
      <c r="W63" s="453">
        <v>1.5680676062849639</v>
      </c>
      <c r="X63" s="453">
        <v>4.2648261201335771</v>
      </c>
      <c r="Y63" s="453">
        <v>13.779562141122231</v>
      </c>
      <c r="Z63" s="453">
        <v>6.4879866624814735</v>
      </c>
      <c r="AA63" s="453">
        <v>1.6523985999199313</v>
      </c>
      <c r="AB63" s="453">
        <v>3.2944085991746834</v>
      </c>
      <c r="AC63" s="453">
        <v>1.8852254736512521</v>
      </c>
      <c r="AD63" s="453">
        <v>2.0807756038192919</v>
      </c>
      <c r="AE63" s="453">
        <v>1.0675814918861388</v>
      </c>
      <c r="AF63" s="453">
        <v>0.59092804960154321</v>
      </c>
      <c r="AG63" s="453">
        <v>0.61476072171577301</v>
      </c>
      <c r="AH63" s="453">
        <v>77.45651182410937</v>
      </c>
      <c r="AI63" s="453">
        <v>0</v>
      </c>
      <c r="AJ63" s="446"/>
      <c r="AK63" s="92"/>
    </row>
    <row r="64" spans="1:37" s="70" customFormat="1" ht="15.5">
      <c r="A64" s="387" t="s">
        <v>188</v>
      </c>
      <c r="B64" s="371" t="s">
        <v>189</v>
      </c>
      <c r="C64" s="169" t="s">
        <v>167</v>
      </c>
      <c r="D64" s="389" t="s">
        <v>168</v>
      </c>
      <c r="E64" s="343" t="s">
        <v>169</v>
      </c>
      <c r="F64" s="347"/>
      <c r="G64" s="453">
        <v>3.8428961278040928E-2</v>
      </c>
      <c r="H64" s="453">
        <v>2.2288797541263731E-2</v>
      </c>
      <c r="I64" s="453">
        <v>1.0760109157851456E-2</v>
      </c>
      <c r="J64" s="453">
        <v>9.4535244743980673E-2</v>
      </c>
      <c r="K64" s="453">
        <v>3.842896127804093E-3</v>
      </c>
      <c r="L64" s="453">
        <v>0.13526994369870407</v>
      </c>
      <c r="M64" s="453">
        <v>6.9940709526034484E-2</v>
      </c>
      <c r="N64" s="453">
        <v>2.2288797541263738E-2</v>
      </c>
      <c r="O64" s="453">
        <v>3.0743169022432737E-3</v>
      </c>
      <c r="P64" s="453">
        <v>0.12796359815038727</v>
      </c>
      <c r="Q64" s="453">
        <v>5.3800545789257272E-3</v>
      </c>
      <c r="R64" s="453">
        <v>1.3065846834533913E-2</v>
      </c>
      <c r="S64" s="453">
        <v>4.0734698954723376E-2</v>
      </c>
      <c r="T64" s="453">
        <v>4.9189070435892386E-2</v>
      </c>
      <c r="U64" s="453">
        <v>1.9983059864581282E-2</v>
      </c>
      <c r="V64" s="453">
        <v>5.3031966563696478E-2</v>
      </c>
      <c r="W64" s="453">
        <v>1.6908742962338005E-2</v>
      </c>
      <c r="X64" s="453">
        <v>2.9206010571311097E-2</v>
      </c>
      <c r="Y64" s="453">
        <v>0.18676475181127891</v>
      </c>
      <c r="Z64" s="453">
        <v>8.3775135586129215E-2</v>
      </c>
      <c r="AA64" s="453">
        <v>1.383442606009473E-2</v>
      </c>
      <c r="AB64" s="453">
        <v>2.8437431345750285E-2</v>
      </c>
      <c r="AC64" s="453">
        <v>1.6908742962338005E-2</v>
      </c>
      <c r="AD64" s="453">
        <v>2.1520218315702909E-2</v>
      </c>
      <c r="AE64" s="453">
        <v>1.383442606009473E-2</v>
      </c>
      <c r="AF64" s="453">
        <v>1.2297267608973095E-2</v>
      </c>
      <c r="AG64" s="453">
        <v>9.2229507067298211E-3</v>
      </c>
      <c r="AH64" s="453">
        <v>1.1424881758906678</v>
      </c>
      <c r="AI64" s="453">
        <v>0</v>
      </c>
      <c r="AJ64" s="446"/>
      <c r="AK64" s="92"/>
    </row>
    <row r="65" spans="1:37" s="70" customFormat="1" ht="15.5">
      <c r="A65" s="387" t="s">
        <v>190</v>
      </c>
      <c r="B65" s="345" t="s">
        <v>191</v>
      </c>
      <c r="C65" s="169" t="s">
        <v>167</v>
      </c>
      <c r="D65" s="168" t="s">
        <v>168</v>
      </c>
      <c r="E65" s="386" t="s">
        <v>169</v>
      </c>
      <c r="F65" s="347"/>
      <c r="G65" s="453">
        <v>140.81187876602681</v>
      </c>
      <c r="H65" s="453">
        <v>106.04587783415255</v>
      </c>
      <c r="I65" s="453">
        <v>29.66554068491585</v>
      </c>
      <c r="J65" s="453">
        <v>296.53623462137631</v>
      </c>
      <c r="K65" s="453">
        <v>4.1087861885787591</v>
      </c>
      <c r="L65" s="453">
        <v>316.78700119780342</v>
      </c>
      <c r="M65" s="453">
        <v>296.21080075798358</v>
      </c>
      <c r="N65" s="453">
        <v>79.219143541115116</v>
      </c>
      <c r="O65" s="453">
        <v>14.243980820474627</v>
      </c>
      <c r="P65" s="453">
        <v>43.153445169967682</v>
      </c>
      <c r="Q65" s="453">
        <v>21.295542469715688</v>
      </c>
      <c r="R65" s="453">
        <v>40.758177635404493</v>
      </c>
      <c r="S65" s="453">
        <v>77.001539600754938</v>
      </c>
      <c r="T65" s="453">
        <v>76.379555901225487</v>
      </c>
      <c r="U65" s="453">
        <v>105.30763334037488</v>
      </c>
      <c r="V65" s="453">
        <v>287.60876388006255</v>
      </c>
      <c r="W65" s="453">
        <v>55.905298253103702</v>
      </c>
      <c r="X65" s="453">
        <v>301.8494957010405</v>
      </c>
      <c r="Y65" s="453">
        <v>881.46888513065869</v>
      </c>
      <c r="Z65" s="453">
        <v>446.24603792209382</v>
      </c>
      <c r="AA65" s="453">
        <v>78.905260432889264</v>
      </c>
      <c r="AB65" s="453">
        <v>228.36637189694309</v>
      </c>
      <c r="AC65" s="453">
        <v>85.37387635503103</v>
      </c>
      <c r="AD65" s="453">
        <v>98.923112003506731</v>
      </c>
      <c r="AE65" s="453">
        <v>40.873010841856718</v>
      </c>
      <c r="AF65" s="453">
        <v>28.577960219509212</v>
      </c>
      <c r="AG65" s="453">
        <v>31.258091597393651</v>
      </c>
      <c r="AH65" s="453">
        <v>4212.8813027639599</v>
      </c>
      <c r="AI65" s="453">
        <v>0</v>
      </c>
      <c r="AJ65" s="446"/>
      <c r="AK65" s="92"/>
    </row>
    <row r="66" spans="1:37" s="70" customFormat="1" ht="15.5">
      <c r="A66" s="387" t="s">
        <v>192</v>
      </c>
      <c r="B66" s="371" t="s">
        <v>193</v>
      </c>
      <c r="C66" s="169" t="s">
        <v>167</v>
      </c>
      <c r="D66" s="168" t="s">
        <v>168</v>
      </c>
      <c r="E66" s="386" t="s">
        <v>169</v>
      </c>
      <c r="F66" s="347"/>
      <c r="G66" s="453">
        <v>20.728131292998395</v>
      </c>
      <c r="H66" s="453">
        <v>12.994345735316404</v>
      </c>
      <c r="I66" s="453">
        <v>8.7036429864358169</v>
      </c>
      <c r="J66" s="453">
        <v>81.13147500387646</v>
      </c>
      <c r="K66" s="453">
        <v>1.2494700030733876</v>
      </c>
      <c r="L66" s="453">
        <v>76.757791588801709</v>
      </c>
      <c r="M66" s="453">
        <v>42.446008659748642</v>
      </c>
      <c r="N66" s="453">
        <v>11.723292689059994</v>
      </c>
      <c r="O66" s="453">
        <v>2.7664666866840442</v>
      </c>
      <c r="P66" s="453">
        <v>49.293554830032313</v>
      </c>
      <c r="Q66" s="453">
        <v>3.0967650047720121</v>
      </c>
      <c r="R66" s="453">
        <v>6.7315857069901108</v>
      </c>
      <c r="S66" s="453">
        <v>13.69126479842912</v>
      </c>
      <c r="T66" s="453">
        <v>13.584221364041447</v>
      </c>
      <c r="U66" s="453">
        <v>14.623231472457235</v>
      </c>
      <c r="V66" s="453">
        <v>67.676837125735261</v>
      </c>
      <c r="W66" s="453">
        <v>20.30288794435894</v>
      </c>
      <c r="X66" s="453">
        <v>33.215921383825979</v>
      </c>
      <c r="Y66" s="453">
        <v>132.36600509157736</v>
      </c>
      <c r="Z66" s="453">
        <v>60.600024464609035</v>
      </c>
      <c r="AA66" s="453">
        <v>9.8087548909647406</v>
      </c>
      <c r="AB66" s="453">
        <v>36.316566236396042</v>
      </c>
      <c r="AC66" s="453">
        <v>20.565385422852817</v>
      </c>
      <c r="AD66" s="453">
        <v>14.250697771899048</v>
      </c>
      <c r="AE66" s="453">
        <v>8.2180814850966311</v>
      </c>
      <c r="AF66" s="453">
        <v>4.6720299972965433</v>
      </c>
      <c r="AG66" s="453">
        <v>5.1132575987067383</v>
      </c>
      <c r="AH66" s="453">
        <v>772.62769723603628</v>
      </c>
      <c r="AI66" s="453">
        <v>0</v>
      </c>
      <c r="AJ66" s="446"/>
      <c r="AK66" s="92"/>
    </row>
    <row r="67" spans="1:37" s="70" customFormat="1" ht="40.5" customHeight="1">
      <c r="A67" s="387" t="s">
        <v>194</v>
      </c>
      <c r="B67" s="371" t="s">
        <v>195</v>
      </c>
      <c r="C67" s="394" t="s">
        <v>196</v>
      </c>
      <c r="D67" s="168" t="s">
        <v>168</v>
      </c>
      <c r="E67" s="386" t="s">
        <v>169</v>
      </c>
      <c r="F67" s="347"/>
      <c r="G67" s="453">
        <v>164.28008628740605</v>
      </c>
      <c r="H67" s="453">
        <v>121.04612399990226</v>
      </c>
      <c r="I67" s="453">
        <v>38.979427148305916</v>
      </c>
      <c r="J67" s="453">
        <v>384.38956100022295</v>
      </c>
      <c r="K67" s="453">
        <v>5.4934843314866022</v>
      </c>
      <c r="L67" s="453">
        <v>401.98055466178033</v>
      </c>
      <c r="M67" s="453">
        <v>343.65889106659029</v>
      </c>
      <c r="N67" s="453">
        <v>92.308521078464864</v>
      </c>
      <c r="O67" s="453">
        <v>17.375289564871785</v>
      </c>
      <c r="P67" s="453">
        <v>93.342214217765786</v>
      </c>
      <c r="Q67" s="453">
        <v>24.742344633487797</v>
      </c>
      <c r="R67" s="453">
        <v>48.333917242443306</v>
      </c>
      <c r="S67" s="453">
        <v>92.623653325044231</v>
      </c>
      <c r="T67" s="453">
        <v>92.40723324194775</v>
      </c>
      <c r="U67" s="453">
        <v>121.80551863850918</v>
      </c>
      <c r="V67" s="453">
        <v>360.44493574637443</v>
      </c>
      <c r="W67" s="453">
        <v>77.793162546709937</v>
      </c>
      <c r="X67" s="453">
        <v>339.35944921557132</v>
      </c>
      <c r="Y67" s="453">
        <v>1027.8012171151695</v>
      </c>
      <c r="Z67" s="453">
        <v>513.41782418477044</v>
      </c>
      <c r="AA67" s="453">
        <v>90.380248349834019</v>
      </c>
      <c r="AB67" s="453">
        <v>268.00578416385957</v>
      </c>
      <c r="AC67" s="453">
        <v>107.84139599449743</v>
      </c>
      <c r="AD67" s="453">
        <v>115.27610559754078</v>
      </c>
      <c r="AE67" s="453">
        <v>50.172508244899582</v>
      </c>
      <c r="AF67" s="453">
        <v>33.853215534016272</v>
      </c>
      <c r="AG67" s="453">
        <v>36.995332868522894</v>
      </c>
      <c r="AH67" s="453">
        <v>5064.1079999999956</v>
      </c>
      <c r="AI67" s="453">
        <v>0</v>
      </c>
      <c r="AJ67" s="446"/>
      <c r="AK67" s="92"/>
    </row>
    <row r="68" spans="1:37" s="71" customFormat="1" ht="13">
      <c r="A68" s="390"/>
      <c r="B68" s="395" t="s">
        <v>197</v>
      </c>
      <c r="C68" s="103"/>
      <c r="D68" s="216"/>
      <c r="E68" s="396"/>
      <c r="F68" s="393"/>
      <c r="G68" s="520"/>
      <c r="H68" s="520"/>
      <c r="I68" s="520"/>
      <c r="J68" s="520"/>
      <c r="K68" s="520"/>
      <c r="L68" s="520"/>
      <c r="M68" s="520"/>
      <c r="N68" s="520"/>
      <c r="O68" s="520"/>
      <c r="P68" s="520"/>
      <c r="Q68" s="520"/>
      <c r="R68" s="520"/>
      <c r="S68" s="520"/>
      <c r="T68" s="520"/>
      <c r="U68" s="520"/>
      <c r="V68" s="520"/>
      <c r="W68" s="520"/>
      <c r="X68" s="520"/>
      <c r="Y68" s="520"/>
      <c r="Z68" s="520"/>
      <c r="AA68" s="520"/>
      <c r="AB68" s="520"/>
      <c r="AC68" s="521"/>
      <c r="AD68" s="521"/>
      <c r="AE68" s="522"/>
      <c r="AF68" s="522"/>
      <c r="AG68" s="522"/>
      <c r="AH68" s="522"/>
      <c r="AI68" s="522"/>
      <c r="AJ68" s="448"/>
      <c r="AK68" s="143"/>
    </row>
    <row r="69" spans="1:37" s="70" customFormat="1" ht="62.5">
      <c r="A69" s="397" t="s">
        <v>198</v>
      </c>
      <c r="B69" s="180" t="s">
        <v>199</v>
      </c>
      <c r="C69" s="398" t="s">
        <v>200</v>
      </c>
      <c r="D69" s="399" t="s">
        <v>201</v>
      </c>
      <c r="E69" s="384" t="s">
        <v>73</v>
      </c>
      <c r="F69" s="347"/>
      <c r="G69" s="543">
        <f>'AR outturn data template'!G69</f>
        <v>0.87275841916905172</v>
      </c>
      <c r="H69" s="543">
        <f>'AR outturn data template'!H69</f>
        <v>0.88921663875753254</v>
      </c>
      <c r="I69" s="543">
        <f>'AR outturn data template'!I69</f>
        <v>0.78586511102879986</v>
      </c>
      <c r="J69" s="543">
        <f>'AR outturn data template'!J69</f>
        <v>0.80125780080309716</v>
      </c>
      <c r="K69" s="543">
        <f>'AR outturn data template'!K69</f>
        <v>0.77001344326177468</v>
      </c>
      <c r="L69" s="543">
        <f>'AR outturn data template'!L69</f>
        <v>0.81505851002380569</v>
      </c>
      <c r="M69" s="543">
        <f>'AR outturn data template'!M69</f>
        <v>0.87582696785972292</v>
      </c>
      <c r="N69" s="543">
        <f>'AR outturn data template'!N69</f>
        <v>0.86529140249169001</v>
      </c>
      <c r="O69" s="543">
        <f>'AR outturn data template'!O69</f>
        <v>0.83952733681157399</v>
      </c>
      <c r="P69" s="543">
        <f>'AR outturn data template'!P69</f>
        <v>0.49569163076358974</v>
      </c>
      <c r="Q69" s="543">
        <f>'AR outturn data template'!Q69</f>
        <v>0.87404772427551514</v>
      </c>
      <c r="R69" s="543">
        <f>'AR outturn data template'!R69</f>
        <v>0.85694032810048526</v>
      </c>
      <c r="S69" s="543">
        <f>'AR outturn data template'!S69</f>
        <v>0.85019298190388182</v>
      </c>
      <c r="T69" s="543">
        <f>'AR outturn data template'!T69</f>
        <v>0.85589663710971919</v>
      </c>
      <c r="U69" s="543">
        <f>'AR outturn data template'!U69</f>
        <v>0.87654812879776434</v>
      </c>
      <c r="V69" s="543">
        <f>'AR outturn data template'!V69</f>
        <v>0.82420735286528735</v>
      </c>
      <c r="W69" s="543">
        <f>'AR outturn data template'!W69</f>
        <v>0.73806989068641993</v>
      </c>
      <c r="X69" s="543">
        <f>'AR outturn data template'!X69</f>
        <v>0.891851369658753</v>
      </c>
      <c r="Y69" s="543">
        <f>'AR outturn data template'!Y69</f>
        <v>0.87306518140381584</v>
      </c>
      <c r="Z69" s="543">
        <f>'AR outturn data template'!Z69</f>
        <v>0.87992656755167475</v>
      </c>
      <c r="AA69" s="543">
        <f>'AR outturn data template'!AA69</f>
        <v>0.88783337404220575</v>
      </c>
      <c r="AB69" s="543">
        <f>'AR outturn data template'!AB69</f>
        <v>0.86320538637488242</v>
      </c>
      <c r="AC69" s="543">
        <f>'AR outturn data template'!AC69</f>
        <v>0.80844940070318483</v>
      </c>
      <c r="AD69" s="543">
        <f>'AR outturn data template'!AD69</f>
        <v>0.87594439479119823</v>
      </c>
      <c r="AE69" s="543">
        <f>'AR outturn data template'!AE69</f>
        <v>0.83588335510098777</v>
      </c>
      <c r="AF69" s="543">
        <f>'AR outturn data template'!AF69</f>
        <v>0.86679998425696603</v>
      </c>
      <c r="AG69" s="543">
        <f>'AR outturn data template'!AG69</f>
        <v>0.86756104949005541</v>
      </c>
      <c r="AH69" s="543">
        <f>'AR outturn data template'!AH69</f>
        <v>0.84792268122225822</v>
      </c>
      <c r="AI69" s="453">
        <v>0</v>
      </c>
      <c r="AJ69" s="446"/>
      <c r="AK69" s="92"/>
    </row>
    <row r="70" spans="1:37" s="70" customFormat="1" ht="12.5">
      <c r="A70" s="397" t="s">
        <v>202</v>
      </c>
      <c r="B70" s="180" t="s">
        <v>203</v>
      </c>
      <c r="C70" s="400" t="s">
        <v>204</v>
      </c>
      <c r="D70" s="401" t="s">
        <v>201</v>
      </c>
      <c r="E70" s="402" t="s">
        <v>73</v>
      </c>
      <c r="F70" s="403"/>
      <c r="G70" s="543">
        <f>'AR outturn data template'!G70</f>
        <v>0.92700000000000005</v>
      </c>
      <c r="H70" s="543">
        <f>'AR outturn data template'!H70</f>
        <v>0.94799999999999995</v>
      </c>
      <c r="I70" s="543">
        <f>'AR outturn data template'!I70</f>
        <v>0.84099999999999997</v>
      </c>
      <c r="J70" s="543">
        <f>'AR outturn data template'!J70</f>
        <v>0.85799999999999998</v>
      </c>
      <c r="K70" s="543">
        <f>'AR outturn data template'!K70</f>
        <v>0.85399999999999998</v>
      </c>
      <c r="L70" s="543">
        <f>'AR outturn data template'!L70</f>
        <v>0.86499999999999999</v>
      </c>
      <c r="M70" s="543">
        <f>'AR outturn data template'!M70</f>
        <v>0.94399999999999995</v>
      </c>
      <c r="N70" s="543">
        <f>'AR outturn data template'!N70</f>
        <v>0.93899999999999995</v>
      </c>
      <c r="O70" s="543">
        <f>'AR outturn data template'!O70</f>
        <v>0.92500000000000004</v>
      </c>
      <c r="P70" s="543">
        <f>'AR outturn data template'!P70</f>
        <v>0.51</v>
      </c>
      <c r="Q70" s="543">
        <f>'AR outturn data template'!Q70</f>
        <v>0.93500000000000005</v>
      </c>
      <c r="R70" s="543">
        <f>'AR outturn data template'!R70</f>
        <v>0.91500000000000004</v>
      </c>
      <c r="S70" s="543">
        <f>'AR outturn data template'!S70</f>
        <v>0.92900000000000005</v>
      </c>
      <c r="T70" s="543">
        <f>'AR outturn data template'!T70</f>
        <v>0.92700000000000005</v>
      </c>
      <c r="U70" s="543">
        <f>'AR outturn data template'!U70</f>
        <v>0.94099999999999995</v>
      </c>
      <c r="V70" s="543">
        <f>'AR outturn data template'!V70</f>
        <v>0.88900000000000001</v>
      </c>
      <c r="W70" s="543">
        <f>'AR outturn data template'!W70</f>
        <v>0.85399999999999998</v>
      </c>
      <c r="X70" s="543">
        <f>'AR outturn data template'!X70</f>
        <v>0.96099999999999997</v>
      </c>
      <c r="Y70" s="543">
        <f>'AR outturn data template'!Y70</f>
        <v>0.93100000000000005</v>
      </c>
      <c r="Z70" s="543">
        <f>'AR outturn data template'!Z70</f>
        <v>0.94399999999999995</v>
      </c>
      <c r="AA70" s="543">
        <f>'AR outturn data template'!AA70</f>
        <v>0.95099999999999996</v>
      </c>
      <c r="AB70" s="543">
        <f>'AR outturn data template'!AB70</f>
        <v>0.91700000000000004</v>
      </c>
      <c r="AC70" s="543">
        <f>'AR outturn data template'!AC70</f>
        <v>0.89900000000000002</v>
      </c>
      <c r="AD70" s="543">
        <f>'AR outturn data template'!AD70</f>
        <v>0.92900000000000005</v>
      </c>
      <c r="AE70" s="543">
        <f>'AR outturn data template'!AE70</f>
        <v>0.92700000000000005</v>
      </c>
      <c r="AF70" s="543">
        <f>'AR outturn data template'!AF70</f>
        <v>0.93600000000000005</v>
      </c>
      <c r="AG70" s="543">
        <f>'AR outturn data template'!AG70</f>
        <v>0.93500000000000005</v>
      </c>
      <c r="AH70" s="543">
        <f>'AR outturn data template'!AH70</f>
        <v>0.91</v>
      </c>
      <c r="AI70" s="453">
        <v>0</v>
      </c>
      <c r="AJ70" s="446"/>
      <c r="AK70" s="92"/>
    </row>
    <row r="71" spans="1:37" s="70" customFormat="1" ht="13" thickBot="1">
      <c r="A71" s="397" t="s">
        <v>206</v>
      </c>
      <c r="B71" s="404" t="s">
        <v>207</v>
      </c>
      <c r="C71" s="185" t="s">
        <v>71</v>
      </c>
      <c r="D71" s="405" t="s">
        <v>168</v>
      </c>
      <c r="E71" s="406" t="s">
        <v>169</v>
      </c>
      <c r="F71" s="403"/>
      <c r="G71" s="544">
        <f>'AR outturn data template'!G71</f>
        <v>50.704999999999998</v>
      </c>
      <c r="H71" s="544">
        <f>'AR outturn data template'!H71</f>
        <v>13.273999999999999</v>
      </c>
      <c r="I71" s="544">
        <f>'AR outturn data template'!I71</f>
        <v>141.69499999999999</v>
      </c>
      <c r="J71" s="544">
        <f>'AR outturn data template'!J71</f>
        <v>1.863</v>
      </c>
      <c r="K71" s="544">
        <f>'AR outturn data template'!K71</f>
        <v>156.08500000000001</v>
      </c>
      <c r="L71" s="544">
        <f>'AR outturn data template'!L71</f>
        <v>136.74100000000001</v>
      </c>
      <c r="M71" s="544">
        <f>'AR outturn data template'!M71</f>
        <v>37.128999999999998</v>
      </c>
      <c r="N71" s="544">
        <f>'AR outturn data template'!N71</f>
        <v>7.8289999999999997</v>
      </c>
      <c r="O71" s="544">
        <f>'AR outturn data template'!O71</f>
        <v>22.247</v>
      </c>
      <c r="P71" s="544">
        <f>'AR outturn data template'!P71</f>
        <v>10.125999999999999</v>
      </c>
      <c r="Q71" s="544">
        <f>'AR outturn data template'!Q71</f>
        <v>19.401</v>
      </c>
      <c r="R71" s="544">
        <f>'AR outturn data template'!R71</f>
        <v>41.350999999999999</v>
      </c>
      <c r="S71" s="544">
        <f>'AR outturn data template'!S71</f>
        <v>43.667999999999999</v>
      </c>
      <c r="T71" s="544">
        <f>'AR outturn data template'!T71</f>
        <v>50.121000000000002</v>
      </c>
      <c r="U71" s="544">
        <f>'AR outturn data template'!U71</f>
        <v>138.65100000000001</v>
      </c>
      <c r="V71" s="544">
        <f>'AR outturn data template'!V71</f>
        <v>29.515000000000001</v>
      </c>
      <c r="W71" s="544">
        <f>'AR outturn data template'!W71</f>
        <v>130.102</v>
      </c>
      <c r="X71" s="544">
        <f>'AR outturn data template'!X71</f>
        <v>392.60700000000003</v>
      </c>
      <c r="Y71" s="544">
        <f>'AR outturn data template'!Y71</f>
        <v>201.93699999999998</v>
      </c>
      <c r="Z71" s="544">
        <f>'AR outturn data template'!Z71</f>
        <v>35.588999999999999</v>
      </c>
      <c r="AA71" s="544">
        <f>'AR outturn data template'!AA71</f>
        <v>100.417</v>
      </c>
      <c r="AB71" s="544">
        <f>'AR outturn data template'!AB71</f>
        <v>40.311</v>
      </c>
      <c r="AC71" s="544">
        <f>'AR outturn data template'!AC71</f>
        <v>46.444000000000003</v>
      </c>
      <c r="AD71" s="544">
        <f>'AR outturn data template'!AD71</f>
        <v>19.873000000000001</v>
      </c>
      <c r="AE71" s="544">
        <f>'AR outturn data template'!AE71</f>
        <v>14.25</v>
      </c>
      <c r="AF71" s="544">
        <f>'AR outturn data template'!AF71</f>
        <v>14.273999999999999</v>
      </c>
      <c r="AG71" s="544">
        <f>'AR outturn data template'!AG71</f>
        <v>14.221083473882532</v>
      </c>
      <c r="AH71" s="544">
        <f>'AR outturn data template'!AH71</f>
        <v>1963.0519999999999</v>
      </c>
      <c r="AI71" s="453">
        <v>0</v>
      </c>
      <c r="AJ71" s="441"/>
      <c r="AK71" s="92"/>
    </row>
    <row r="72" spans="1:37" s="71" customFormat="1" ht="13">
      <c r="A72" s="146"/>
      <c r="B72" s="182" t="s">
        <v>208</v>
      </c>
      <c r="C72" s="182"/>
      <c r="D72" s="183"/>
      <c r="E72" s="147"/>
      <c r="F72" s="184"/>
      <c r="G72" s="461"/>
      <c r="H72" s="461"/>
      <c r="I72" s="461"/>
      <c r="J72" s="461"/>
      <c r="K72" s="461"/>
      <c r="L72" s="461"/>
      <c r="M72" s="461"/>
      <c r="N72" s="461"/>
      <c r="O72" s="461"/>
      <c r="P72" s="461"/>
      <c r="Q72" s="461"/>
      <c r="R72" s="461"/>
      <c r="S72" s="461"/>
      <c r="T72" s="461"/>
      <c r="U72" s="461"/>
      <c r="V72" s="461"/>
      <c r="W72" s="461"/>
      <c r="X72" s="461"/>
      <c r="Y72" s="461"/>
      <c r="Z72" s="461"/>
      <c r="AA72" s="461"/>
      <c r="AB72" s="461"/>
      <c r="AC72" s="462"/>
      <c r="AD72" s="462"/>
      <c r="AE72" s="463"/>
      <c r="AF72" s="463"/>
      <c r="AG72" s="463"/>
      <c r="AH72" s="463"/>
      <c r="AI72" s="463"/>
      <c r="AJ72" s="440"/>
      <c r="AK72" s="143"/>
    </row>
    <row r="73" spans="1:37" s="70" customFormat="1" ht="25">
      <c r="A73" s="132" t="s">
        <v>209</v>
      </c>
      <c r="B73" s="407" t="s">
        <v>210</v>
      </c>
      <c r="C73" s="408" t="s">
        <v>211</v>
      </c>
      <c r="D73" s="133" t="s">
        <v>72</v>
      </c>
      <c r="E73" s="133" t="s">
        <v>73</v>
      </c>
      <c r="F73" s="90" t="s">
        <v>74</v>
      </c>
      <c r="G73" s="464">
        <v>2.2658900482772877</v>
      </c>
      <c r="H73" s="464">
        <v>1.3097950459880077</v>
      </c>
      <c r="I73" s="464">
        <v>0.40288676734356921</v>
      </c>
      <c r="J73" s="464">
        <v>4.2626936595880327</v>
      </c>
      <c r="K73" s="464">
        <v>7.1998562301661212E-2</v>
      </c>
      <c r="L73" s="464">
        <v>4.6643995513394536</v>
      </c>
      <c r="M73" s="464">
        <v>2.9686722660936335</v>
      </c>
      <c r="N73" s="464">
        <v>0.90735477835964784</v>
      </c>
      <c r="O73" s="464">
        <v>0.1695780927370214</v>
      </c>
      <c r="P73" s="464">
        <v>1.2018461562390803</v>
      </c>
      <c r="Q73" s="464">
        <v>0.21821548202664218</v>
      </c>
      <c r="R73" s="464">
        <v>0.50597894169306379</v>
      </c>
      <c r="S73" s="464">
        <v>1.1032287468067579</v>
      </c>
      <c r="T73" s="464">
        <v>0.9266089049608941</v>
      </c>
      <c r="U73" s="464">
        <v>1.0928621883266747</v>
      </c>
      <c r="V73" s="464">
        <v>2.8696387560621144</v>
      </c>
      <c r="W73" s="464">
        <v>0.83705997753413963</v>
      </c>
      <c r="X73" s="464">
        <v>3.0762024735317244</v>
      </c>
      <c r="Y73" s="464">
        <v>9.0242684378924238</v>
      </c>
      <c r="Z73" s="464">
        <v>4.7165353864718096</v>
      </c>
      <c r="AA73" s="464">
        <v>0.95947874175182668</v>
      </c>
      <c r="AB73" s="464">
        <v>2.522108970244255</v>
      </c>
      <c r="AC73" s="464">
        <v>1.421505744818724</v>
      </c>
      <c r="AD73" s="464">
        <v>1.1583365591278296</v>
      </c>
      <c r="AE73" s="464">
        <v>0.54948403191643602</v>
      </c>
      <c r="AF73" s="464">
        <v>0.32014570788972879</v>
      </c>
      <c r="AG73" s="464">
        <v>0.40867381095592548</v>
      </c>
      <c r="AH73" s="429">
        <v>49.93544779027836</v>
      </c>
      <c r="AI73" s="464">
        <v>0</v>
      </c>
      <c r="AJ73" s="449"/>
      <c r="AK73" s="92"/>
    </row>
    <row r="74" spans="1:37" s="70" customFormat="1" ht="13" thickBot="1">
      <c r="A74" s="409" t="s">
        <v>212</v>
      </c>
      <c r="B74" s="410" t="s">
        <v>254</v>
      </c>
      <c r="C74" s="411" t="s">
        <v>214</v>
      </c>
      <c r="D74" s="412" t="s">
        <v>72</v>
      </c>
      <c r="E74" s="412" t="s">
        <v>73</v>
      </c>
      <c r="F74" s="332" t="s">
        <v>74</v>
      </c>
      <c r="G74" s="465">
        <f>G25-G32-G73</f>
        <v>3.0557329591206726</v>
      </c>
      <c r="H74" s="465">
        <f t="shared" ref="H74:AI74" si="3">H25-H32-H73</f>
        <v>9.327183026106578E-4</v>
      </c>
      <c r="I74" s="465">
        <f t="shared" si="3"/>
        <v>1.6025062918312294E-3</v>
      </c>
      <c r="J74" s="465">
        <f t="shared" si="3"/>
        <v>29.245775260168749</v>
      </c>
      <c r="K74" s="465">
        <f t="shared" si="3"/>
        <v>1.7554117966188471E-2</v>
      </c>
      <c r="L74" s="465">
        <f t="shared" si="3"/>
        <v>3.4589041114652908</v>
      </c>
      <c r="M74" s="465">
        <f t="shared" si="3"/>
        <v>4.7552728789914909</v>
      </c>
      <c r="N74" s="465">
        <f t="shared" si="3"/>
        <v>1.6747169524125194</v>
      </c>
      <c r="O74" s="465">
        <f t="shared" si="3"/>
        <v>1.6212767508108399</v>
      </c>
      <c r="P74" s="465">
        <f t="shared" si="3"/>
        <v>4.7565651858333471</v>
      </c>
      <c r="Q74" s="465">
        <f t="shared" si="3"/>
        <v>2.3920585041843634E-3</v>
      </c>
      <c r="R74" s="465">
        <f t="shared" si="3"/>
        <v>1.6665597459789563</v>
      </c>
      <c r="S74" s="465">
        <f t="shared" si="3"/>
        <v>5.9213539213672259</v>
      </c>
      <c r="T74" s="465">
        <f t="shared" si="3"/>
        <v>4.9081850981870865</v>
      </c>
      <c r="U74" s="465">
        <f t="shared" si="3"/>
        <v>1.2332887695548596</v>
      </c>
      <c r="V74" s="465">
        <f t="shared" si="3"/>
        <v>8.8846680409924534</v>
      </c>
      <c r="W74" s="465">
        <f t="shared" si="3"/>
        <v>1.9835137271168926</v>
      </c>
      <c r="X74" s="465">
        <f t="shared" si="3"/>
        <v>1.4341142245477556E-4</v>
      </c>
      <c r="Y74" s="465">
        <f t="shared" si="3"/>
        <v>2.9260990255366437E-3</v>
      </c>
      <c r="Z74" s="465">
        <f t="shared" si="3"/>
        <v>-13.512341214166645</v>
      </c>
      <c r="AA74" s="465">
        <f t="shared" si="3"/>
        <v>2.1577325371817668E-3</v>
      </c>
      <c r="AB74" s="465">
        <f t="shared" si="3"/>
        <v>1.4046530168759608</v>
      </c>
      <c r="AC74" s="465">
        <f t="shared" si="3"/>
        <v>1.0795871942332891E-3</v>
      </c>
      <c r="AD74" s="465">
        <f t="shared" si="3"/>
        <v>4.3162695768462163</v>
      </c>
      <c r="AE74" s="465">
        <f t="shared" si="3"/>
        <v>2.6613616127583262</v>
      </c>
      <c r="AF74" s="465">
        <f t="shared" si="3"/>
        <v>2.7415878265534794</v>
      </c>
      <c r="AG74" s="465">
        <f t="shared" si="3"/>
        <v>1.0060492251003637</v>
      </c>
      <c r="AH74" s="465">
        <f t="shared" si="3"/>
        <v>71.812181677212109</v>
      </c>
      <c r="AI74" s="465">
        <f t="shared" si="3"/>
        <v>57</v>
      </c>
      <c r="AJ74" s="439"/>
      <c r="AK74" s="92"/>
    </row>
    <row r="75" spans="1:37" s="70" customFormat="1" ht="12.5">
      <c r="A75" s="334"/>
      <c r="B75" s="225"/>
      <c r="C75" s="225"/>
      <c r="D75" s="136"/>
      <c r="E75" s="136"/>
      <c r="F75" s="215"/>
      <c r="G75" s="334"/>
      <c r="H75" s="334"/>
      <c r="I75" s="334"/>
      <c r="J75" s="334"/>
      <c r="K75" s="334"/>
      <c r="L75" s="334"/>
      <c r="M75" s="334"/>
      <c r="N75" s="334"/>
      <c r="O75" s="237"/>
      <c r="P75" s="237"/>
      <c r="Q75" s="237"/>
      <c r="R75" s="237"/>
      <c r="S75" s="237"/>
      <c r="T75" s="237"/>
      <c r="U75" s="237"/>
      <c r="V75" s="237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334"/>
      <c r="AH75" s="334"/>
      <c r="AI75" s="334"/>
      <c r="AJ75" s="73"/>
      <c r="AK75" s="92"/>
    </row>
    <row r="76" spans="1:37" ht="14.25" customHeight="1" thickBot="1">
      <c r="A76" s="244"/>
      <c r="B76" s="246"/>
      <c r="C76" s="138"/>
      <c r="D76" s="243"/>
      <c r="E76" s="243"/>
      <c r="F76" s="244"/>
      <c r="G76" s="214"/>
      <c r="H76" s="214"/>
      <c r="I76" s="214"/>
      <c r="J76" s="214"/>
      <c r="K76" s="214"/>
      <c r="L76" s="214"/>
      <c r="M76" s="214"/>
      <c r="N76" s="214"/>
      <c r="O76" s="236"/>
      <c r="P76" s="236"/>
      <c r="Q76" s="236"/>
      <c r="R76" s="236"/>
      <c r="S76" s="236"/>
      <c r="T76" s="236"/>
      <c r="U76" s="236"/>
      <c r="V76" s="236"/>
      <c r="W76" s="214"/>
      <c r="X76" s="214"/>
      <c r="Y76" s="214"/>
      <c r="Z76" s="214"/>
      <c r="AA76" s="214"/>
      <c r="AB76" s="214"/>
      <c r="AC76" s="244"/>
      <c r="AD76" s="244"/>
      <c r="AE76" s="244"/>
      <c r="AF76" s="244"/>
      <c r="AG76" s="244"/>
      <c r="AH76" s="244"/>
      <c r="AI76" s="244"/>
      <c r="AJ76" s="245"/>
    </row>
    <row r="77" spans="1:37" ht="14.25" customHeight="1">
      <c r="A77" s="201" t="s">
        <v>215</v>
      </c>
      <c r="B77" s="202" t="s">
        <v>216</v>
      </c>
      <c r="C77" s="203" t="s">
        <v>217</v>
      </c>
      <c r="D77" s="203"/>
      <c r="E77" s="203"/>
      <c r="F77" s="203"/>
      <c r="G77" s="204">
        <f>IFERROR(G32-((SUM(G35:G38)+G42+G43+G51)),"")</f>
        <v>0</v>
      </c>
      <c r="H77" s="204">
        <f t="shared" ref="H77:AH77" si="4">IFERROR(H32-((SUM(H35:H38)+H42+H43+H51)),"")</f>
        <v>0</v>
      </c>
      <c r="I77" s="204">
        <f t="shared" si="4"/>
        <v>0</v>
      </c>
      <c r="J77" s="204">
        <f t="shared" si="4"/>
        <v>3.979039320256561E-13</v>
      </c>
      <c r="K77" s="204">
        <f t="shared" si="4"/>
        <v>-4.4408920985006262E-16</v>
      </c>
      <c r="L77" s="204">
        <f t="shared" si="4"/>
        <v>0</v>
      </c>
      <c r="M77" s="204">
        <f t="shared" si="4"/>
        <v>0</v>
      </c>
      <c r="N77" s="204">
        <f t="shared" si="4"/>
        <v>0</v>
      </c>
      <c r="O77" s="204">
        <f t="shared" si="4"/>
        <v>0</v>
      </c>
      <c r="P77" s="204">
        <f t="shared" si="4"/>
        <v>0</v>
      </c>
      <c r="Q77" s="204">
        <f t="shared" si="4"/>
        <v>0</v>
      </c>
      <c r="R77" s="204">
        <f t="shared" si="4"/>
        <v>0</v>
      </c>
      <c r="S77" s="204">
        <f t="shared" si="4"/>
        <v>0</v>
      </c>
      <c r="T77" s="204">
        <f t="shared" si="4"/>
        <v>0</v>
      </c>
      <c r="U77" s="204">
        <f t="shared" si="4"/>
        <v>3.5527136788005009E-15</v>
      </c>
      <c r="V77" s="204">
        <f t="shared" si="4"/>
        <v>0</v>
      </c>
      <c r="W77" s="204">
        <f t="shared" si="4"/>
        <v>0</v>
      </c>
      <c r="X77" s="204">
        <f t="shared" si="4"/>
        <v>0</v>
      </c>
      <c r="Y77" s="204">
        <f t="shared" si="4"/>
        <v>0</v>
      </c>
      <c r="Z77" s="204">
        <f t="shared" si="4"/>
        <v>0</v>
      </c>
      <c r="AA77" s="204">
        <f t="shared" si="4"/>
        <v>3.5527136788005009E-15</v>
      </c>
      <c r="AB77" s="204">
        <f t="shared" si="4"/>
        <v>0</v>
      </c>
      <c r="AC77" s="204">
        <f t="shared" si="4"/>
        <v>0</v>
      </c>
      <c r="AD77" s="204">
        <f t="shared" si="4"/>
        <v>-3.5527136788005009E-15</v>
      </c>
      <c r="AE77" s="204">
        <f t="shared" si="4"/>
        <v>1.7763568394002505E-15</v>
      </c>
      <c r="AF77" s="204">
        <f t="shared" si="4"/>
        <v>0</v>
      </c>
      <c r="AG77" s="204">
        <f t="shared" si="4"/>
        <v>0</v>
      </c>
      <c r="AH77" s="204">
        <f t="shared" si="4"/>
        <v>2.2737367544323206E-13</v>
      </c>
      <c r="AI77" s="204">
        <f t="shared" ref="AI77" si="5">IFERROR(AI32-((SUM(AI35:AI38)+AI42+AI43+AI51)),"")</f>
        <v>0</v>
      </c>
      <c r="AJ77" s="137"/>
      <c r="AK77" s="92"/>
    </row>
    <row r="78" spans="1:37" ht="14.25" customHeight="1">
      <c r="A78" s="205" t="s">
        <v>218</v>
      </c>
      <c r="B78" s="206" t="s">
        <v>219</v>
      </c>
      <c r="C78" s="207" t="s">
        <v>220</v>
      </c>
      <c r="D78" s="207"/>
      <c r="E78" s="207"/>
      <c r="F78" s="207"/>
      <c r="G78" s="208">
        <f>IFERROR(G24-(G23-(G27+G28)),"")</f>
        <v>0</v>
      </c>
      <c r="H78" s="208">
        <f>IFERROR(H24-(H23-(H27+H28)),"")</f>
        <v>0</v>
      </c>
      <c r="I78" s="208">
        <f t="shared" ref="I78:AH78" si="6">IFERROR(I24-(I23-(I27+I28)),"")</f>
        <v>0</v>
      </c>
      <c r="J78" s="208">
        <f t="shared" si="6"/>
        <v>0</v>
      </c>
      <c r="K78" s="208">
        <f t="shared" si="6"/>
        <v>0</v>
      </c>
      <c r="L78" s="208">
        <f t="shared" si="6"/>
        <v>0</v>
      </c>
      <c r="M78" s="208">
        <f t="shared" si="6"/>
        <v>0</v>
      </c>
      <c r="N78" s="208">
        <f t="shared" si="6"/>
        <v>0</v>
      </c>
      <c r="O78" s="208">
        <f t="shared" si="6"/>
        <v>0</v>
      </c>
      <c r="P78" s="208">
        <f t="shared" si="6"/>
        <v>0</v>
      </c>
      <c r="Q78" s="208">
        <f t="shared" si="6"/>
        <v>0</v>
      </c>
      <c r="R78" s="208">
        <f t="shared" si="6"/>
        <v>0</v>
      </c>
      <c r="S78" s="208">
        <f t="shared" si="6"/>
        <v>0</v>
      </c>
      <c r="T78" s="208">
        <f t="shared" si="6"/>
        <v>0</v>
      </c>
      <c r="U78" s="208">
        <f t="shared" si="6"/>
        <v>0</v>
      </c>
      <c r="V78" s="208">
        <f t="shared" si="6"/>
        <v>0</v>
      </c>
      <c r="W78" s="208">
        <f t="shared" si="6"/>
        <v>0</v>
      </c>
      <c r="X78" s="208">
        <f t="shared" si="6"/>
        <v>0</v>
      </c>
      <c r="Y78" s="208">
        <f t="shared" si="6"/>
        <v>0</v>
      </c>
      <c r="Z78" s="208">
        <f t="shared" si="6"/>
        <v>0</v>
      </c>
      <c r="AA78" s="208">
        <f t="shared" si="6"/>
        <v>0</v>
      </c>
      <c r="AB78" s="208">
        <f t="shared" si="6"/>
        <v>0</v>
      </c>
      <c r="AC78" s="208">
        <f t="shared" si="6"/>
        <v>0</v>
      </c>
      <c r="AD78" s="208">
        <f t="shared" si="6"/>
        <v>0</v>
      </c>
      <c r="AE78" s="208">
        <f t="shared" si="6"/>
        <v>0</v>
      </c>
      <c r="AF78" s="208">
        <f t="shared" si="6"/>
        <v>0</v>
      </c>
      <c r="AG78" s="208">
        <f t="shared" si="6"/>
        <v>0</v>
      </c>
      <c r="AH78" s="208">
        <f t="shared" si="6"/>
        <v>2.2737367544323206E-13</v>
      </c>
      <c r="AI78" s="208">
        <f t="shared" ref="AI78" si="7">IFERROR(AI24-(AI23-(AI27+AI28)),"")</f>
        <v>0</v>
      </c>
      <c r="AJ78" s="137"/>
      <c r="AK78" s="92"/>
    </row>
    <row r="79" spans="1:37" ht="14.25" customHeight="1" thickBot="1">
      <c r="A79" s="209" t="s">
        <v>241</v>
      </c>
      <c r="B79" s="210" t="s">
        <v>242</v>
      </c>
      <c r="C79" s="211" t="s">
        <v>243</v>
      </c>
      <c r="D79" s="211"/>
      <c r="E79" s="211"/>
      <c r="F79" s="211"/>
      <c r="G79" s="212">
        <f>IFERROR(G74-((G25-G32)-G73), "")</f>
        <v>0</v>
      </c>
      <c r="H79" s="212">
        <f t="shared" ref="H79:AH79" si="8">IFERROR(H74-((H25-H32)-H73), "")</f>
        <v>0</v>
      </c>
      <c r="I79" s="212">
        <f t="shared" si="8"/>
        <v>0</v>
      </c>
      <c r="J79" s="212">
        <f t="shared" si="8"/>
        <v>0</v>
      </c>
      <c r="K79" s="212">
        <f t="shared" si="8"/>
        <v>0</v>
      </c>
      <c r="L79" s="212">
        <f t="shared" si="8"/>
        <v>0</v>
      </c>
      <c r="M79" s="212">
        <f t="shared" si="8"/>
        <v>0</v>
      </c>
      <c r="N79" s="212">
        <f t="shared" si="8"/>
        <v>0</v>
      </c>
      <c r="O79" s="212">
        <f t="shared" si="8"/>
        <v>0</v>
      </c>
      <c r="P79" s="212">
        <f t="shared" si="8"/>
        <v>0</v>
      </c>
      <c r="Q79" s="212">
        <f t="shared" si="8"/>
        <v>0</v>
      </c>
      <c r="R79" s="212">
        <f t="shared" si="8"/>
        <v>0</v>
      </c>
      <c r="S79" s="212">
        <f t="shared" si="8"/>
        <v>0</v>
      </c>
      <c r="T79" s="212">
        <f t="shared" si="8"/>
        <v>0</v>
      </c>
      <c r="U79" s="212">
        <f t="shared" si="8"/>
        <v>0</v>
      </c>
      <c r="V79" s="212">
        <f t="shared" si="8"/>
        <v>0</v>
      </c>
      <c r="W79" s="212">
        <f t="shared" si="8"/>
        <v>0</v>
      </c>
      <c r="X79" s="212">
        <f t="shared" si="8"/>
        <v>0</v>
      </c>
      <c r="Y79" s="212">
        <f t="shared" si="8"/>
        <v>0</v>
      </c>
      <c r="Z79" s="212">
        <f t="shared" si="8"/>
        <v>0</v>
      </c>
      <c r="AA79" s="212">
        <f t="shared" si="8"/>
        <v>0</v>
      </c>
      <c r="AB79" s="212">
        <f t="shared" si="8"/>
        <v>0</v>
      </c>
      <c r="AC79" s="212">
        <f t="shared" si="8"/>
        <v>0</v>
      </c>
      <c r="AD79" s="212">
        <f t="shared" si="8"/>
        <v>0</v>
      </c>
      <c r="AE79" s="212">
        <f t="shared" si="8"/>
        <v>0</v>
      </c>
      <c r="AF79" s="212">
        <f t="shared" si="8"/>
        <v>0</v>
      </c>
      <c r="AG79" s="212">
        <f t="shared" si="8"/>
        <v>0</v>
      </c>
      <c r="AH79" s="212">
        <f t="shared" si="8"/>
        <v>0</v>
      </c>
      <c r="AI79" s="212">
        <f t="shared" ref="AI79" si="9">IFERROR(AI74-((AI25-AI32)-AI73), "")</f>
        <v>0</v>
      </c>
      <c r="AJ79" s="73"/>
      <c r="AK79" s="92"/>
    </row>
    <row r="80" spans="1:37" ht="14.25" customHeight="1">
      <c r="A80" s="244"/>
      <c r="B80" s="246"/>
      <c r="C80" s="246"/>
      <c r="D80" s="243"/>
      <c r="E80" s="243"/>
      <c r="F80" s="244"/>
      <c r="G80" s="213" t="s">
        <v>244</v>
      </c>
      <c r="H80" s="213"/>
      <c r="I80" s="213"/>
      <c r="J80" s="213"/>
      <c r="K80" s="213"/>
      <c r="L80" s="213"/>
      <c r="M80" s="213"/>
      <c r="N80" s="213"/>
      <c r="O80" s="235"/>
      <c r="P80" s="235"/>
      <c r="Q80" s="235"/>
      <c r="R80" s="235"/>
      <c r="S80" s="235"/>
      <c r="T80" s="235"/>
      <c r="U80" s="235"/>
      <c r="V80" s="235"/>
      <c r="W80" s="213"/>
      <c r="X80" s="213"/>
      <c r="Y80" s="213"/>
      <c r="Z80" s="213"/>
      <c r="AA80" s="213"/>
      <c r="AB80" s="213"/>
      <c r="AC80" s="244"/>
      <c r="AD80" s="244"/>
      <c r="AE80" s="244"/>
      <c r="AF80" s="244"/>
      <c r="AG80" s="244"/>
      <c r="AH80" s="244"/>
      <c r="AI80" s="244"/>
      <c r="AJ80" s="245"/>
    </row>
    <row r="81" spans="7:35" ht="14.25" customHeight="1">
      <c r="G81" s="214" t="s">
        <v>245</v>
      </c>
      <c r="H81" s="214"/>
      <c r="I81" s="214"/>
      <c r="J81" s="214"/>
      <c r="K81" s="214"/>
      <c r="L81" s="214"/>
      <c r="M81" s="214"/>
      <c r="N81" s="214"/>
      <c r="O81" s="236"/>
      <c r="P81" s="236"/>
      <c r="Q81" s="236"/>
      <c r="R81" s="236"/>
      <c r="S81" s="236"/>
      <c r="T81" s="236"/>
      <c r="U81" s="236"/>
      <c r="V81" s="236"/>
      <c r="W81" s="214"/>
      <c r="X81" s="214"/>
      <c r="Y81" s="214"/>
      <c r="Z81" s="214"/>
      <c r="AA81" s="214"/>
      <c r="AB81" s="214"/>
    </row>
    <row r="84" spans="7:35" ht="14.25" customHeight="1">
      <c r="G84" s="547"/>
      <c r="H84" s="547"/>
      <c r="I84" s="547"/>
      <c r="J84" s="547"/>
      <c r="K84" s="547"/>
      <c r="L84" s="547"/>
      <c r="M84" s="547"/>
      <c r="N84" s="547"/>
      <c r="O84" s="547"/>
      <c r="P84" s="547"/>
      <c r="Q84" s="547"/>
      <c r="R84" s="547"/>
      <c r="S84" s="547"/>
      <c r="T84" s="547"/>
      <c r="U84" s="547"/>
      <c r="V84" s="547"/>
      <c r="W84" s="547"/>
      <c r="X84" s="547"/>
      <c r="Y84" s="547"/>
      <c r="Z84" s="547"/>
      <c r="AA84" s="547"/>
      <c r="AB84" s="547"/>
      <c r="AC84" s="547"/>
      <c r="AD84" s="547"/>
      <c r="AE84" s="547"/>
      <c r="AF84" s="547"/>
      <c r="AG84" s="547"/>
      <c r="AH84" s="547"/>
      <c r="AI84" s="547"/>
    </row>
  </sheetData>
  <mergeCells count="2">
    <mergeCell ref="AK39:AK41"/>
    <mergeCell ref="AK45:AK49"/>
  </mergeCells>
  <conditionalFormatting sqref="G74:AI74">
    <cfRule type="cellIs" dxfId="2" priority="8" operator="lessThan">
      <formula>0</formula>
    </cfRule>
  </conditionalFormatting>
  <conditionalFormatting sqref="G77:AI79">
    <cfRule type="cellIs" dxfId="1" priority="9" operator="lessThanOrEqual">
      <formula>-0.1</formula>
    </cfRule>
    <cfRule type="cellIs" dxfId="0" priority="10" operator="greaterThanOrEqual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8" scale="2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F66E-656A-44C6-8DCA-A069F9E632DD}">
  <dimension ref="A1:Z71"/>
  <sheetViews>
    <sheetView workbookViewId="0">
      <pane xSplit="1" ySplit="3" topLeftCell="S4" activePane="bottomRight" state="frozen"/>
      <selection pane="topRight" activeCell="B1" sqref="B1"/>
      <selection pane="bottomLeft" activeCell="A4" sqref="A4"/>
      <selection pane="bottomRight" activeCell="B42" sqref="B42:I71"/>
    </sheetView>
  </sheetViews>
  <sheetFormatPr defaultColWidth="8.6328125" defaultRowHeight="14"/>
  <cols>
    <col min="1" max="1" width="77.36328125" style="483" bestFit="1" customWidth="1"/>
    <col min="2" max="2" width="18.36328125" style="486" customWidth="1"/>
    <col min="3" max="3" width="17.08984375" style="486" bestFit="1" customWidth="1"/>
    <col min="4" max="4" width="18.6328125" style="486" customWidth="1"/>
    <col min="5" max="5" width="13.54296875" style="486" customWidth="1"/>
    <col min="6" max="6" width="20.6328125" style="483" customWidth="1"/>
    <col min="7" max="7" width="16.6328125" style="486" customWidth="1"/>
    <col min="8" max="8" width="14" style="486" customWidth="1"/>
    <col min="9" max="9" width="8.6328125" style="483" customWidth="1"/>
    <col min="10" max="10" width="13" style="483" customWidth="1"/>
    <col min="11" max="11" width="13.6328125" style="486" customWidth="1"/>
    <col min="12" max="12" width="8.6328125" style="486" customWidth="1"/>
    <col min="13" max="13" width="8.6328125" style="483" customWidth="1"/>
    <col min="14" max="14" width="10.6328125" style="483" customWidth="1"/>
    <col min="15" max="15" width="13.6328125" style="486" customWidth="1"/>
    <col min="16" max="16" width="8.6328125" style="486" customWidth="1"/>
    <col min="17" max="17" width="8.6328125" style="483" customWidth="1"/>
    <col min="18" max="18" width="12.36328125" style="483" customWidth="1"/>
    <col min="19" max="19" width="14.36328125" style="486" customWidth="1"/>
    <col min="20" max="20" width="8.6328125" style="486" customWidth="1"/>
    <col min="21" max="21" width="8.6328125" style="483" customWidth="1"/>
    <col min="22" max="22" width="11.54296875" style="483" customWidth="1"/>
    <col min="23" max="23" width="13.54296875" style="483" customWidth="1"/>
    <col min="24" max="25" width="8.6328125" style="483"/>
    <col min="26" max="26" width="104.36328125" style="493" bestFit="1" customWidth="1"/>
    <col min="27" max="16384" width="8.6328125" style="1"/>
  </cols>
  <sheetData>
    <row r="1" spans="1:26" ht="14.75" customHeight="1" thickBot="1">
      <c r="A1" s="482" t="s">
        <v>255</v>
      </c>
      <c r="G1" s="588" t="s">
        <v>256</v>
      </c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90"/>
    </row>
    <row r="2" spans="1:26" ht="25.5" customHeight="1" thickBot="1">
      <c r="B2" s="591" t="s">
        <v>257</v>
      </c>
      <c r="C2" s="592"/>
      <c r="D2" s="592"/>
      <c r="E2" s="592"/>
      <c r="F2" s="593"/>
      <c r="G2" s="585" t="s">
        <v>258</v>
      </c>
      <c r="H2" s="586"/>
      <c r="I2" s="586"/>
      <c r="J2" s="587"/>
      <c r="K2" s="594" t="s">
        <v>259</v>
      </c>
      <c r="L2" s="595"/>
      <c r="M2" s="595"/>
      <c r="N2" s="596"/>
      <c r="O2" s="585" t="s">
        <v>260</v>
      </c>
      <c r="P2" s="586"/>
      <c r="Q2" s="586"/>
      <c r="R2" s="587"/>
      <c r="S2" s="594" t="s">
        <v>261</v>
      </c>
      <c r="T2" s="595"/>
      <c r="U2" s="595"/>
      <c r="V2" s="596"/>
      <c r="W2" s="585" t="s">
        <v>262</v>
      </c>
      <c r="X2" s="586"/>
      <c r="Y2" s="586"/>
      <c r="Z2" s="587"/>
    </row>
    <row r="3" spans="1:26" ht="35.25" customHeight="1">
      <c r="A3" s="2" t="s">
        <v>263</v>
      </c>
      <c r="B3" s="475" t="s">
        <v>264</v>
      </c>
      <c r="C3" s="475" t="s">
        <v>265</v>
      </c>
      <c r="D3" s="475" t="s">
        <v>266</v>
      </c>
      <c r="E3" s="476" t="s">
        <v>267</v>
      </c>
      <c r="F3" s="4" t="s">
        <v>268</v>
      </c>
      <c r="G3" s="472" t="s">
        <v>266</v>
      </c>
      <c r="H3" s="473" t="s">
        <v>267</v>
      </c>
      <c r="I3" s="414" t="s">
        <v>269</v>
      </c>
      <c r="J3" s="415" t="s">
        <v>270</v>
      </c>
      <c r="K3" s="468" t="s">
        <v>266</v>
      </c>
      <c r="L3" s="469" t="s">
        <v>267</v>
      </c>
      <c r="M3" s="416" t="s">
        <v>269</v>
      </c>
      <c r="N3" s="417" t="s">
        <v>270</v>
      </c>
      <c r="O3" s="472" t="s">
        <v>266</v>
      </c>
      <c r="P3" s="473" t="s">
        <v>267</v>
      </c>
      <c r="Q3" s="414" t="s">
        <v>269</v>
      </c>
      <c r="R3" s="415" t="s">
        <v>270</v>
      </c>
      <c r="S3" s="468" t="s">
        <v>266</v>
      </c>
      <c r="T3" s="469" t="s">
        <v>267</v>
      </c>
      <c r="U3" s="416" t="s">
        <v>269</v>
      </c>
      <c r="V3" s="417" t="s">
        <v>270</v>
      </c>
      <c r="W3" s="413" t="s">
        <v>266</v>
      </c>
      <c r="X3" s="414" t="s">
        <v>267</v>
      </c>
      <c r="Y3" s="414" t="s">
        <v>269</v>
      </c>
      <c r="Z3" s="481" t="s">
        <v>270</v>
      </c>
    </row>
    <row r="4" spans="1:26">
      <c r="A4" s="484" t="s">
        <v>271</v>
      </c>
      <c r="B4" s="487" t="s">
        <v>272</v>
      </c>
      <c r="C4" s="487" t="s">
        <v>37</v>
      </c>
      <c r="D4" s="487">
        <v>8</v>
      </c>
      <c r="E4" s="487" t="s">
        <v>262</v>
      </c>
      <c r="F4" s="220" t="s">
        <v>273</v>
      </c>
      <c r="G4" s="474"/>
      <c r="H4" s="474"/>
      <c r="I4" s="220" t="s">
        <v>274</v>
      </c>
      <c r="J4" s="220"/>
      <c r="K4" s="474"/>
      <c r="L4" s="474"/>
      <c r="M4" s="220" t="s">
        <v>274</v>
      </c>
      <c r="N4" s="220"/>
      <c r="O4" s="474"/>
      <c r="P4" s="474"/>
      <c r="Q4" s="220" t="s">
        <v>274</v>
      </c>
      <c r="R4" s="220"/>
      <c r="S4" s="470"/>
      <c r="T4" s="470"/>
      <c r="U4" s="223" t="s">
        <v>274</v>
      </c>
      <c r="V4" s="223"/>
      <c r="W4" s="467">
        <v>8</v>
      </c>
      <c r="X4" s="488" t="s">
        <v>347</v>
      </c>
      <c r="Y4" s="222" t="s">
        <v>278</v>
      </c>
      <c r="Z4" s="478" t="s">
        <v>348</v>
      </c>
    </row>
    <row r="5" spans="1:26" ht="26">
      <c r="A5" s="484" t="s">
        <v>276</v>
      </c>
      <c r="B5" s="487" t="s">
        <v>277</v>
      </c>
      <c r="C5" s="487" t="s">
        <v>37</v>
      </c>
      <c r="D5" s="487">
        <v>20</v>
      </c>
      <c r="E5" s="487" t="s">
        <v>260</v>
      </c>
      <c r="F5" s="220" t="s">
        <v>273</v>
      </c>
      <c r="G5" s="474"/>
      <c r="H5" s="474"/>
      <c r="I5" s="220" t="s">
        <v>274</v>
      </c>
      <c r="J5" s="220"/>
      <c r="K5" s="474"/>
      <c r="L5" s="474"/>
      <c r="M5" s="220" t="s">
        <v>274</v>
      </c>
      <c r="N5" s="220"/>
      <c r="O5" s="474"/>
      <c r="P5" s="474"/>
      <c r="Q5" s="220" t="s">
        <v>274</v>
      </c>
      <c r="R5" s="220"/>
      <c r="S5" s="470"/>
      <c r="T5" s="470"/>
      <c r="U5" s="223" t="s">
        <v>274</v>
      </c>
      <c r="V5" s="223"/>
      <c r="W5" s="467">
        <v>25</v>
      </c>
      <c r="X5" s="488" t="s">
        <v>347</v>
      </c>
      <c r="Y5" s="222" t="s">
        <v>278</v>
      </c>
      <c r="Z5" s="478" t="s">
        <v>349</v>
      </c>
    </row>
    <row r="6" spans="1:26" ht="26">
      <c r="A6" s="485" t="s">
        <v>279</v>
      </c>
      <c r="B6" s="489" t="s">
        <v>280</v>
      </c>
      <c r="C6" s="489" t="s">
        <v>39</v>
      </c>
      <c r="D6" s="489">
        <v>31</v>
      </c>
      <c r="E6" s="489" t="s">
        <v>262</v>
      </c>
      <c r="F6" s="222" t="s">
        <v>281</v>
      </c>
      <c r="G6" s="470"/>
      <c r="H6" s="470"/>
      <c r="I6" s="223" t="s">
        <v>274</v>
      </c>
      <c r="J6" s="223"/>
      <c r="K6" s="470"/>
      <c r="L6" s="470"/>
      <c r="M6" s="223" t="s">
        <v>274</v>
      </c>
      <c r="N6" s="223"/>
      <c r="O6" s="470"/>
      <c r="P6" s="470"/>
      <c r="Q6" s="223" t="s">
        <v>274</v>
      </c>
      <c r="R6" s="223"/>
      <c r="S6" s="470"/>
      <c r="T6" s="470"/>
      <c r="U6" s="223" t="s">
        <v>274</v>
      </c>
      <c r="V6" s="223"/>
      <c r="W6" s="489">
        <v>31</v>
      </c>
      <c r="X6" s="488" t="s">
        <v>347</v>
      </c>
      <c r="Y6" s="222" t="s">
        <v>282</v>
      </c>
      <c r="Z6" s="479" t="s">
        <v>350</v>
      </c>
    </row>
    <row r="7" spans="1:26" ht="26">
      <c r="A7" s="485" t="s">
        <v>283</v>
      </c>
      <c r="B7" s="487" t="s">
        <v>284</v>
      </c>
      <c r="C7" s="487" t="s">
        <v>39</v>
      </c>
      <c r="D7" s="487">
        <v>25</v>
      </c>
      <c r="E7" s="487" t="s">
        <v>262</v>
      </c>
      <c r="F7" s="221" t="s">
        <v>281</v>
      </c>
      <c r="G7" s="474"/>
      <c r="H7" s="474"/>
      <c r="I7" s="220" t="s">
        <v>274</v>
      </c>
      <c r="J7" s="490"/>
      <c r="K7" s="474"/>
      <c r="L7" s="474"/>
      <c r="M7" s="220" t="s">
        <v>274</v>
      </c>
      <c r="N7" s="490"/>
      <c r="O7" s="474"/>
      <c r="P7" s="474"/>
      <c r="Q7" s="220" t="s">
        <v>274</v>
      </c>
      <c r="R7" s="490"/>
      <c r="S7" s="470"/>
      <c r="T7" s="470"/>
      <c r="U7" s="223" t="s">
        <v>274</v>
      </c>
      <c r="V7" s="491"/>
      <c r="W7" s="487">
        <v>25</v>
      </c>
      <c r="X7" s="488" t="s">
        <v>347</v>
      </c>
      <c r="Y7" s="222" t="s">
        <v>278</v>
      </c>
      <c r="Z7" s="478" t="s">
        <v>351</v>
      </c>
    </row>
    <row r="8" spans="1:26" ht="26">
      <c r="A8" s="485" t="s">
        <v>285</v>
      </c>
      <c r="B8" s="489" t="s">
        <v>286</v>
      </c>
      <c r="C8" s="489" t="s">
        <v>39</v>
      </c>
      <c r="D8" s="489">
        <v>62</v>
      </c>
      <c r="E8" s="489" t="s">
        <v>262</v>
      </c>
      <c r="F8" s="222" t="s">
        <v>273</v>
      </c>
      <c r="G8" s="470"/>
      <c r="H8" s="470"/>
      <c r="I8" s="223" t="s">
        <v>274</v>
      </c>
      <c r="J8" s="491"/>
      <c r="K8" s="470"/>
      <c r="L8" s="470"/>
      <c r="M8" s="223" t="s">
        <v>274</v>
      </c>
      <c r="N8" s="491"/>
      <c r="O8" s="470"/>
      <c r="P8" s="470"/>
      <c r="Q8" s="223" t="s">
        <v>274</v>
      </c>
      <c r="R8" s="491"/>
      <c r="S8" s="470"/>
      <c r="T8" s="470"/>
      <c r="U8" s="223" t="s">
        <v>274</v>
      </c>
      <c r="V8" s="491"/>
      <c r="W8" s="489">
        <v>55</v>
      </c>
      <c r="X8" s="488" t="s">
        <v>347</v>
      </c>
      <c r="Y8" s="222" t="s">
        <v>278</v>
      </c>
      <c r="Z8" s="478" t="s">
        <v>352</v>
      </c>
    </row>
    <row r="9" spans="1:26" ht="26">
      <c r="A9" s="485" t="s">
        <v>287</v>
      </c>
      <c r="B9" s="487" t="s">
        <v>288</v>
      </c>
      <c r="C9" s="487" t="s">
        <v>289</v>
      </c>
      <c r="D9" s="487">
        <v>1</v>
      </c>
      <c r="E9" s="487" t="s">
        <v>262</v>
      </c>
      <c r="F9" s="220" t="s">
        <v>273</v>
      </c>
      <c r="G9" s="474"/>
      <c r="H9" s="474"/>
      <c r="I9" s="220" t="s">
        <v>274</v>
      </c>
      <c r="J9" s="220"/>
      <c r="K9" s="474"/>
      <c r="L9" s="474"/>
      <c r="M9" s="220" t="s">
        <v>274</v>
      </c>
      <c r="N9" s="220"/>
      <c r="O9" s="474"/>
      <c r="P9" s="474"/>
      <c r="Q9" s="220" t="s">
        <v>274</v>
      </c>
      <c r="R9" s="220"/>
      <c r="S9" s="470"/>
      <c r="T9" s="470"/>
      <c r="U9" s="223" t="s">
        <v>274</v>
      </c>
      <c r="V9" s="223"/>
      <c r="W9" s="467">
        <v>3</v>
      </c>
      <c r="X9" s="488" t="s">
        <v>347</v>
      </c>
      <c r="Y9" s="222" t="s">
        <v>278</v>
      </c>
      <c r="Z9" s="492" t="s">
        <v>360</v>
      </c>
    </row>
    <row r="10" spans="1:26">
      <c r="A10" s="485" t="s">
        <v>290</v>
      </c>
      <c r="B10" s="487" t="s">
        <v>291</v>
      </c>
      <c r="C10" s="487" t="s">
        <v>42</v>
      </c>
      <c r="D10" s="487">
        <v>20</v>
      </c>
      <c r="E10" s="487" t="s">
        <v>262</v>
      </c>
      <c r="F10" s="220" t="s">
        <v>273</v>
      </c>
      <c r="G10" s="474"/>
      <c r="H10" s="474"/>
      <c r="I10" s="220" t="s">
        <v>274</v>
      </c>
      <c r="J10" s="220"/>
      <c r="K10" s="474"/>
      <c r="L10" s="474"/>
      <c r="M10" s="220" t="s">
        <v>274</v>
      </c>
      <c r="N10" s="220"/>
      <c r="O10" s="474"/>
      <c r="P10" s="474"/>
      <c r="Q10" s="220" t="s">
        <v>274</v>
      </c>
      <c r="R10" s="220"/>
      <c r="S10" s="470"/>
      <c r="T10" s="470"/>
      <c r="U10" s="223" t="s">
        <v>274</v>
      </c>
      <c r="V10" s="223"/>
      <c r="W10" s="467">
        <v>20</v>
      </c>
      <c r="X10" s="488" t="s">
        <v>347</v>
      </c>
      <c r="Y10" s="222" t="s">
        <v>278</v>
      </c>
      <c r="Z10" s="478" t="s">
        <v>348</v>
      </c>
    </row>
    <row r="11" spans="1:26" ht="26">
      <c r="A11" s="485" t="s">
        <v>292</v>
      </c>
      <c r="B11" s="487" t="s">
        <v>293</v>
      </c>
      <c r="C11" s="487" t="s">
        <v>43</v>
      </c>
      <c r="D11" s="487">
        <v>20</v>
      </c>
      <c r="E11" s="487" t="s">
        <v>262</v>
      </c>
      <c r="F11" s="220" t="s">
        <v>273</v>
      </c>
      <c r="G11" s="474"/>
      <c r="H11" s="474"/>
      <c r="I11" s="220" t="s">
        <v>274</v>
      </c>
      <c r="J11" s="220"/>
      <c r="K11" s="474"/>
      <c r="L11" s="474"/>
      <c r="M11" s="220" t="s">
        <v>274</v>
      </c>
      <c r="N11" s="220"/>
      <c r="O11" s="474"/>
      <c r="P11" s="474"/>
      <c r="Q11" s="220" t="s">
        <v>274</v>
      </c>
      <c r="R11" s="220"/>
      <c r="S11" s="470"/>
      <c r="T11" s="470"/>
      <c r="U11" s="223" t="s">
        <v>274</v>
      </c>
      <c r="V11" s="223"/>
      <c r="W11" s="467">
        <v>25</v>
      </c>
      <c r="X11" s="488" t="s">
        <v>347</v>
      </c>
      <c r="Y11" s="222" t="s">
        <v>278</v>
      </c>
      <c r="Z11" s="478" t="s">
        <v>349</v>
      </c>
    </row>
    <row r="12" spans="1:26">
      <c r="A12" s="485" t="s">
        <v>294</v>
      </c>
      <c r="B12" s="487" t="s">
        <v>295</v>
      </c>
      <c r="C12" s="487" t="s">
        <v>44</v>
      </c>
      <c r="D12" s="487">
        <v>1.5</v>
      </c>
      <c r="E12" s="487" t="s">
        <v>259</v>
      </c>
      <c r="F12" s="220" t="s">
        <v>273</v>
      </c>
      <c r="G12" s="474">
        <v>1.5</v>
      </c>
      <c r="H12" s="474" t="s">
        <v>259</v>
      </c>
      <c r="I12" s="220" t="s">
        <v>296</v>
      </c>
      <c r="J12" s="220" t="s">
        <v>297</v>
      </c>
      <c r="K12" s="474"/>
      <c r="L12" s="474"/>
      <c r="M12" s="220" t="s">
        <v>274</v>
      </c>
      <c r="N12" s="220"/>
      <c r="O12" s="474"/>
      <c r="P12" s="474"/>
      <c r="Q12" s="220" t="s">
        <v>274</v>
      </c>
      <c r="R12" s="220"/>
      <c r="S12" s="470"/>
      <c r="T12" s="470"/>
      <c r="U12" s="223" t="s">
        <v>274</v>
      </c>
      <c r="V12" s="223"/>
      <c r="W12" s="467"/>
      <c r="X12" s="488"/>
      <c r="Y12" s="222" t="s">
        <v>296</v>
      </c>
      <c r="Z12" s="478" t="s">
        <v>297</v>
      </c>
    </row>
    <row r="13" spans="1:26">
      <c r="A13" s="485" t="s">
        <v>298</v>
      </c>
      <c r="B13" s="487" t="s">
        <v>299</v>
      </c>
      <c r="C13" s="487" t="s">
        <v>44</v>
      </c>
      <c r="D13" s="487">
        <v>5</v>
      </c>
      <c r="E13" s="487" t="s">
        <v>259</v>
      </c>
      <c r="F13" s="220" t="s">
        <v>273</v>
      </c>
      <c r="G13" s="474"/>
      <c r="H13" s="474"/>
      <c r="I13" s="220" t="s">
        <v>274</v>
      </c>
      <c r="J13" s="220"/>
      <c r="K13" s="474"/>
      <c r="L13" s="474"/>
      <c r="M13" s="220" t="s">
        <v>274</v>
      </c>
      <c r="N13" s="220"/>
      <c r="O13" s="474"/>
      <c r="P13" s="474"/>
      <c r="Q13" s="220" t="s">
        <v>274</v>
      </c>
      <c r="R13" s="220"/>
      <c r="S13" s="467">
        <v>2.4</v>
      </c>
      <c r="T13" s="470" t="s">
        <v>261</v>
      </c>
      <c r="U13" s="220" t="s">
        <v>296</v>
      </c>
      <c r="V13" s="223"/>
      <c r="W13" s="467">
        <v>5</v>
      </c>
      <c r="X13" s="488" t="s">
        <v>262</v>
      </c>
      <c r="Y13" s="222" t="s">
        <v>275</v>
      </c>
      <c r="Z13" s="478"/>
    </row>
    <row r="14" spans="1:26">
      <c r="A14" s="485" t="s">
        <v>300</v>
      </c>
      <c r="B14" s="487" t="s">
        <v>301</v>
      </c>
      <c r="C14" s="487" t="s">
        <v>46</v>
      </c>
      <c r="D14" s="487">
        <v>3</v>
      </c>
      <c r="E14" s="487" t="s">
        <v>262</v>
      </c>
      <c r="F14" s="220" t="s">
        <v>273</v>
      </c>
      <c r="G14" s="474"/>
      <c r="H14" s="474"/>
      <c r="I14" s="220" t="s">
        <v>274</v>
      </c>
      <c r="J14" s="220"/>
      <c r="K14" s="474"/>
      <c r="L14" s="474"/>
      <c r="M14" s="220" t="s">
        <v>274</v>
      </c>
      <c r="N14" s="220"/>
      <c r="O14" s="474"/>
      <c r="P14" s="474"/>
      <c r="Q14" s="220" t="s">
        <v>274</v>
      </c>
      <c r="R14" s="220"/>
      <c r="S14" s="470"/>
      <c r="T14" s="470"/>
      <c r="U14" s="223" t="s">
        <v>274</v>
      </c>
      <c r="V14" s="223"/>
      <c r="W14" s="467">
        <v>3</v>
      </c>
      <c r="X14" s="488" t="s">
        <v>347</v>
      </c>
      <c r="Y14" s="222" t="s">
        <v>278</v>
      </c>
      <c r="Z14" s="478" t="s">
        <v>348</v>
      </c>
    </row>
    <row r="15" spans="1:26" ht="26">
      <c r="A15" s="485" t="s">
        <v>302</v>
      </c>
      <c r="B15" s="487" t="s">
        <v>303</v>
      </c>
      <c r="C15" s="487" t="s">
        <v>47</v>
      </c>
      <c r="D15" s="487">
        <v>20</v>
      </c>
      <c r="E15" s="487" t="s">
        <v>262</v>
      </c>
      <c r="F15" s="220" t="s">
        <v>273</v>
      </c>
      <c r="G15" s="474"/>
      <c r="H15" s="474"/>
      <c r="I15" s="220" t="s">
        <v>274</v>
      </c>
      <c r="J15" s="220"/>
      <c r="K15" s="474"/>
      <c r="L15" s="474"/>
      <c r="M15" s="220" t="s">
        <v>274</v>
      </c>
      <c r="N15" s="220"/>
      <c r="O15" s="474"/>
      <c r="P15" s="474"/>
      <c r="Q15" s="220" t="s">
        <v>274</v>
      </c>
      <c r="R15" s="220"/>
      <c r="S15" s="470"/>
      <c r="T15" s="470"/>
      <c r="U15" s="223" t="s">
        <v>274</v>
      </c>
      <c r="V15" s="223"/>
      <c r="W15" s="467">
        <v>25</v>
      </c>
      <c r="X15" s="488" t="s">
        <v>347</v>
      </c>
      <c r="Y15" s="222" t="s">
        <v>278</v>
      </c>
      <c r="Z15" s="478" t="s">
        <v>349</v>
      </c>
    </row>
    <row r="16" spans="1:26">
      <c r="A16" s="485" t="s">
        <v>304</v>
      </c>
      <c r="B16" s="487" t="s">
        <v>305</v>
      </c>
      <c r="C16" s="487" t="s">
        <v>48</v>
      </c>
      <c r="D16" s="487">
        <v>20</v>
      </c>
      <c r="E16" s="487" t="s">
        <v>262</v>
      </c>
      <c r="F16" s="220" t="s">
        <v>273</v>
      </c>
      <c r="G16" s="474"/>
      <c r="H16" s="474"/>
      <c r="I16" s="220" t="s">
        <v>274</v>
      </c>
      <c r="J16" s="220"/>
      <c r="K16" s="474"/>
      <c r="L16" s="474"/>
      <c r="M16" s="220" t="s">
        <v>274</v>
      </c>
      <c r="N16" s="223"/>
      <c r="O16" s="470"/>
      <c r="P16" s="470"/>
      <c r="Q16" s="220" t="s">
        <v>274</v>
      </c>
      <c r="R16" s="220"/>
      <c r="S16" s="470"/>
      <c r="T16" s="470"/>
      <c r="U16" s="223" t="s">
        <v>274</v>
      </c>
      <c r="V16" s="223"/>
      <c r="W16" s="467">
        <v>20</v>
      </c>
      <c r="X16" s="488" t="s">
        <v>347</v>
      </c>
      <c r="Y16" s="222" t="s">
        <v>278</v>
      </c>
      <c r="Z16" s="478" t="s">
        <v>348</v>
      </c>
    </row>
    <row r="17" spans="1:26">
      <c r="A17" s="485" t="s">
        <v>306</v>
      </c>
      <c r="B17" s="487" t="s">
        <v>307</v>
      </c>
      <c r="C17" s="487" t="s">
        <v>308</v>
      </c>
      <c r="D17" s="487">
        <v>0.2</v>
      </c>
      <c r="E17" s="487" t="s">
        <v>260</v>
      </c>
      <c r="F17" s="220" t="s">
        <v>273</v>
      </c>
      <c r="G17" s="474"/>
      <c r="H17" s="474"/>
      <c r="I17" s="220" t="s">
        <v>274</v>
      </c>
      <c r="J17" s="220"/>
      <c r="K17" s="474"/>
      <c r="L17" s="474"/>
      <c r="M17" s="220" t="s">
        <v>274</v>
      </c>
      <c r="N17" s="223"/>
      <c r="O17" s="470"/>
      <c r="P17" s="470"/>
      <c r="Q17" s="220" t="s">
        <v>274</v>
      </c>
      <c r="R17" s="220"/>
      <c r="S17" s="470"/>
      <c r="T17" s="470"/>
      <c r="U17" s="223" t="s">
        <v>274</v>
      </c>
      <c r="V17" s="223"/>
      <c r="W17" s="541">
        <v>0.2</v>
      </c>
      <c r="X17" s="488" t="s">
        <v>347</v>
      </c>
      <c r="Y17" s="222" t="s">
        <v>278</v>
      </c>
      <c r="Z17" s="478" t="s">
        <v>348</v>
      </c>
    </row>
    <row r="18" spans="1:26">
      <c r="A18" s="485" t="s">
        <v>309</v>
      </c>
      <c r="B18" s="487" t="s">
        <v>310</v>
      </c>
      <c r="C18" s="487" t="s">
        <v>308</v>
      </c>
      <c r="D18" s="487">
        <v>5</v>
      </c>
      <c r="E18" s="487" t="s">
        <v>260</v>
      </c>
      <c r="F18" s="220" t="s">
        <v>273</v>
      </c>
      <c r="G18" s="474"/>
      <c r="H18" s="474"/>
      <c r="I18" s="220" t="s">
        <v>274</v>
      </c>
      <c r="J18" s="220"/>
      <c r="K18" s="474"/>
      <c r="L18" s="474"/>
      <c r="M18" s="220" t="s">
        <v>274</v>
      </c>
      <c r="N18" s="223"/>
      <c r="O18" s="470">
        <v>5</v>
      </c>
      <c r="P18" s="470" t="s">
        <v>260</v>
      </c>
      <c r="Q18" s="220" t="s">
        <v>296</v>
      </c>
      <c r="R18" s="221" t="s">
        <v>297</v>
      </c>
      <c r="S18" s="470"/>
      <c r="T18" s="470"/>
      <c r="U18" s="223" t="s">
        <v>274</v>
      </c>
      <c r="V18" s="223"/>
      <c r="W18" s="467"/>
      <c r="X18" s="488"/>
      <c r="Y18" s="222" t="s">
        <v>275</v>
      </c>
      <c r="Z18" s="478" t="s">
        <v>297</v>
      </c>
    </row>
    <row r="19" spans="1:26" ht="26">
      <c r="A19" s="485" t="s">
        <v>311</v>
      </c>
      <c r="B19" s="489" t="s">
        <v>312</v>
      </c>
      <c r="C19" s="489" t="s">
        <v>52</v>
      </c>
      <c r="D19" s="489">
        <v>3.5</v>
      </c>
      <c r="E19" s="489" t="s">
        <v>260</v>
      </c>
      <c r="F19" s="223" t="s">
        <v>273</v>
      </c>
      <c r="G19" s="470"/>
      <c r="H19" s="470"/>
      <c r="I19" s="223" t="s">
        <v>274</v>
      </c>
      <c r="J19" s="223"/>
      <c r="K19" s="470"/>
      <c r="L19" s="470"/>
      <c r="M19" s="223" t="s">
        <v>274</v>
      </c>
      <c r="N19" s="223"/>
      <c r="O19" s="470"/>
      <c r="P19" s="470"/>
      <c r="Q19" s="223" t="s">
        <v>274</v>
      </c>
      <c r="R19" s="223"/>
      <c r="S19" s="470"/>
      <c r="T19" s="470"/>
      <c r="U19" s="223" t="s">
        <v>274</v>
      </c>
      <c r="V19" s="223"/>
      <c r="W19" s="541">
        <v>3.5</v>
      </c>
      <c r="X19" s="488" t="s">
        <v>347</v>
      </c>
      <c r="Y19" s="222" t="s">
        <v>282</v>
      </c>
      <c r="Z19" s="478" t="s">
        <v>353</v>
      </c>
    </row>
    <row r="20" spans="1:26">
      <c r="A20" s="485" t="s">
        <v>313</v>
      </c>
      <c r="B20" s="487" t="s">
        <v>314</v>
      </c>
      <c r="C20" s="487" t="s">
        <v>53</v>
      </c>
      <c r="D20" s="487">
        <v>7</v>
      </c>
      <c r="E20" s="487" t="s">
        <v>262</v>
      </c>
      <c r="F20" s="220" t="s">
        <v>273</v>
      </c>
      <c r="G20" s="474"/>
      <c r="H20" s="474"/>
      <c r="I20" s="220" t="s">
        <v>274</v>
      </c>
      <c r="J20" s="220"/>
      <c r="K20" s="474"/>
      <c r="L20" s="474"/>
      <c r="M20" s="220" t="s">
        <v>274</v>
      </c>
      <c r="N20" s="223"/>
      <c r="O20" s="470"/>
      <c r="P20" s="470"/>
      <c r="Q20" s="220" t="s">
        <v>274</v>
      </c>
      <c r="R20" s="220"/>
      <c r="S20" s="470"/>
      <c r="T20" s="470"/>
      <c r="U20" s="223" t="s">
        <v>274</v>
      </c>
      <c r="V20" s="223"/>
      <c r="W20" s="467">
        <v>7</v>
      </c>
      <c r="X20" s="488" t="s">
        <v>347</v>
      </c>
      <c r="Y20" s="222" t="s">
        <v>278</v>
      </c>
      <c r="Z20" s="478" t="s">
        <v>348</v>
      </c>
    </row>
    <row r="21" spans="1:26" ht="26">
      <c r="A21" s="485" t="s">
        <v>315</v>
      </c>
      <c r="B21" s="489" t="s">
        <v>316</v>
      </c>
      <c r="C21" s="489" t="s">
        <v>54</v>
      </c>
      <c r="D21" s="489">
        <v>67</v>
      </c>
      <c r="E21" s="489" t="s">
        <v>262</v>
      </c>
      <c r="F21" s="223" t="s">
        <v>273</v>
      </c>
      <c r="G21" s="470"/>
      <c r="H21" s="470"/>
      <c r="I21" s="223" t="s">
        <v>274</v>
      </c>
      <c r="J21" s="223"/>
      <c r="K21" s="470"/>
      <c r="L21" s="470"/>
      <c r="M21" s="223" t="s">
        <v>274</v>
      </c>
      <c r="N21" s="223"/>
      <c r="O21" s="470"/>
      <c r="P21" s="470"/>
      <c r="Q21" s="223" t="s">
        <v>274</v>
      </c>
      <c r="R21" s="223"/>
      <c r="S21" s="470"/>
      <c r="T21" s="470"/>
      <c r="U21" s="223" t="s">
        <v>274</v>
      </c>
      <c r="V21" s="223"/>
      <c r="W21" s="467">
        <v>62</v>
      </c>
      <c r="X21" s="488" t="s">
        <v>347</v>
      </c>
      <c r="Y21" s="222" t="s">
        <v>278</v>
      </c>
      <c r="Z21" s="478" t="s">
        <v>352</v>
      </c>
    </row>
    <row r="22" spans="1:26">
      <c r="A22" s="485" t="s">
        <v>317</v>
      </c>
      <c r="B22" s="487" t="s">
        <v>318</v>
      </c>
      <c r="C22" s="487" t="s">
        <v>55</v>
      </c>
      <c r="D22" s="487">
        <v>5</v>
      </c>
      <c r="E22" s="487" t="s">
        <v>260</v>
      </c>
      <c r="F22" s="220" t="s">
        <v>273</v>
      </c>
      <c r="G22" s="474"/>
      <c r="H22" s="474"/>
      <c r="I22" s="220" t="s">
        <v>274</v>
      </c>
      <c r="J22" s="220"/>
      <c r="K22" s="474"/>
      <c r="L22" s="474"/>
      <c r="M22" s="220" t="s">
        <v>274</v>
      </c>
      <c r="N22" s="220"/>
      <c r="O22" s="474"/>
      <c r="P22" s="474"/>
      <c r="Q22" s="220" t="s">
        <v>274</v>
      </c>
      <c r="R22" s="220"/>
      <c r="S22" s="470"/>
      <c r="T22" s="470"/>
      <c r="U22" s="223" t="s">
        <v>274</v>
      </c>
      <c r="V22" s="223"/>
      <c r="W22" s="467">
        <v>5</v>
      </c>
      <c r="X22" s="488" t="s">
        <v>347</v>
      </c>
      <c r="Y22" s="222" t="s">
        <v>278</v>
      </c>
      <c r="Z22" s="478" t="s">
        <v>348</v>
      </c>
    </row>
    <row r="23" spans="1:26">
      <c r="A23" s="485" t="s">
        <v>319</v>
      </c>
      <c r="B23" s="487" t="s">
        <v>320</v>
      </c>
      <c r="C23" s="487" t="s">
        <v>55</v>
      </c>
      <c r="D23" s="487">
        <v>5</v>
      </c>
      <c r="E23" s="487" t="s">
        <v>260</v>
      </c>
      <c r="F23" s="220" t="s">
        <v>273</v>
      </c>
      <c r="G23" s="474"/>
      <c r="H23" s="474"/>
      <c r="I23" s="220" t="s">
        <v>274</v>
      </c>
      <c r="J23" s="220"/>
      <c r="K23" s="474"/>
      <c r="L23" s="474"/>
      <c r="M23" s="220" t="s">
        <v>274</v>
      </c>
      <c r="N23" s="220"/>
      <c r="O23" s="474"/>
      <c r="P23" s="474"/>
      <c r="Q23" s="220" t="s">
        <v>274</v>
      </c>
      <c r="R23" s="220"/>
      <c r="S23" s="470"/>
      <c r="T23" s="470"/>
      <c r="U23" s="223" t="s">
        <v>274</v>
      </c>
      <c r="V23" s="223"/>
      <c r="W23" s="467">
        <v>5</v>
      </c>
      <c r="X23" s="488" t="s">
        <v>262</v>
      </c>
      <c r="Y23" s="222" t="s">
        <v>275</v>
      </c>
      <c r="Z23" s="478"/>
    </row>
    <row r="24" spans="1:26">
      <c r="A24" s="485" t="s">
        <v>321</v>
      </c>
      <c r="B24" s="487" t="s">
        <v>322</v>
      </c>
      <c r="C24" s="487" t="s">
        <v>57</v>
      </c>
      <c r="D24" s="487">
        <v>15</v>
      </c>
      <c r="E24" s="487" t="s">
        <v>262</v>
      </c>
      <c r="F24" s="220" t="s">
        <v>273</v>
      </c>
      <c r="G24" s="474"/>
      <c r="H24" s="474"/>
      <c r="I24" s="220" t="s">
        <v>274</v>
      </c>
      <c r="J24" s="220"/>
      <c r="K24" s="474"/>
      <c r="L24" s="474"/>
      <c r="M24" s="220" t="s">
        <v>274</v>
      </c>
      <c r="N24" s="220"/>
      <c r="O24" s="474"/>
      <c r="P24" s="474"/>
      <c r="Q24" s="220" t="s">
        <v>274</v>
      </c>
      <c r="R24" s="220"/>
      <c r="S24" s="470"/>
      <c r="T24" s="470"/>
      <c r="U24" s="223" t="s">
        <v>274</v>
      </c>
      <c r="V24" s="223"/>
      <c r="W24" s="467">
        <v>15</v>
      </c>
      <c r="X24" s="488" t="s">
        <v>347</v>
      </c>
      <c r="Y24" s="222" t="s">
        <v>278</v>
      </c>
      <c r="Z24" s="478" t="s">
        <v>348</v>
      </c>
    </row>
    <row r="25" spans="1:26">
      <c r="A25" s="485" t="s">
        <v>323</v>
      </c>
      <c r="B25" s="487" t="s">
        <v>324</v>
      </c>
      <c r="C25" s="487" t="s">
        <v>58</v>
      </c>
      <c r="D25" s="487">
        <v>40</v>
      </c>
      <c r="E25" s="487" t="s">
        <v>262</v>
      </c>
      <c r="F25" s="220" t="s">
        <v>273</v>
      </c>
      <c r="G25" s="474"/>
      <c r="H25" s="474"/>
      <c r="I25" s="220" t="s">
        <v>274</v>
      </c>
      <c r="J25" s="220"/>
      <c r="K25" s="474"/>
      <c r="L25" s="474"/>
      <c r="M25" s="220" t="s">
        <v>274</v>
      </c>
      <c r="N25" s="220"/>
      <c r="O25" s="474"/>
      <c r="P25" s="474"/>
      <c r="Q25" s="220" t="s">
        <v>274</v>
      </c>
      <c r="R25" s="220"/>
      <c r="S25" s="470"/>
      <c r="T25" s="470"/>
      <c r="U25" s="223" t="s">
        <v>274</v>
      </c>
      <c r="V25" s="223"/>
      <c r="W25" s="467">
        <v>40</v>
      </c>
      <c r="X25" s="488" t="s">
        <v>347</v>
      </c>
      <c r="Y25" s="222" t="s">
        <v>278</v>
      </c>
      <c r="Z25" s="478" t="s">
        <v>348</v>
      </c>
    </row>
    <row r="26" spans="1:26" ht="26">
      <c r="A26" s="485" t="s">
        <v>325</v>
      </c>
      <c r="B26" s="489" t="s">
        <v>326</v>
      </c>
      <c r="C26" s="489" t="s">
        <v>63</v>
      </c>
      <c r="D26" s="489">
        <v>6</v>
      </c>
      <c r="E26" s="489" t="s">
        <v>262</v>
      </c>
      <c r="F26" s="223" t="s">
        <v>281</v>
      </c>
      <c r="G26" s="470"/>
      <c r="H26" s="470"/>
      <c r="I26" s="223" t="s">
        <v>274</v>
      </c>
      <c r="J26" s="223"/>
      <c r="K26" s="470"/>
      <c r="L26" s="470"/>
      <c r="M26" s="223" t="s">
        <v>274</v>
      </c>
      <c r="N26" s="223"/>
      <c r="O26" s="470"/>
      <c r="P26" s="470"/>
      <c r="Q26" s="223" t="s">
        <v>274</v>
      </c>
      <c r="R26" s="223"/>
      <c r="S26" s="470"/>
      <c r="T26" s="470"/>
      <c r="U26" s="223" t="s">
        <v>274</v>
      </c>
      <c r="V26" s="223"/>
      <c r="W26" s="541">
        <v>6</v>
      </c>
      <c r="X26" s="488" t="s">
        <v>347</v>
      </c>
      <c r="Y26" s="223" t="s">
        <v>282</v>
      </c>
      <c r="Z26" s="479" t="s">
        <v>350</v>
      </c>
    </row>
    <row r="27" spans="1:26" ht="26">
      <c r="A27" s="485" t="s">
        <v>327</v>
      </c>
      <c r="B27" s="489" t="s">
        <v>328</v>
      </c>
      <c r="C27" s="489" t="s">
        <v>59</v>
      </c>
      <c r="D27" s="489">
        <v>63</v>
      </c>
      <c r="E27" s="489" t="s">
        <v>262</v>
      </c>
      <c r="F27" s="223" t="s">
        <v>273</v>
      </c>
      <c r="G27" s="470"/>
      <c r="H27" s="470"/>
      <c r="I27" s="223" t="s">
        <v>274</v>
      </c>
      <c r="J27" s="223"/>
      <c r="K27" s="489"/>
      <c r="L27" s="470"/>
      <c r="M27" s="223" t="s">
        <v>274</v>
      </c>
      <c r="N27" s="223"/>
      <c r="O27" s="470"/>
      <c r="P27" s="470"/>
      <c r="Q27" s="223" t="s">
        <v>274</v>
      </c>
      <c r="R27" s="223"/>
      <c r="S27" s="489"/>
      <c r="T27" s="470"/>
      <c r="U27" s="223" t="s">
        <v>274</v>
      </c>
      <c r="V27" s="223"/>
      <c r="W27" s="467">
        <v>55</v>
      </c>
      <c r="X27" s="488" t="s">
        <v>347</v>
      </c>
      <c r="Y27" s="222" t="s">
        <v>278</v>
      </c>
      <c r="Z27" s="478" t="s">
        <v>352</v>
      </c>
    </row>
    <row r="28" spans="1:26">
      <c r="A28" s="484" t="s">
        <v>329</v>
      </c>
      <c r="B28" s="487" t="s">
        <v>330</v>
      </c>
      <c r="C28" s="487" t="s">
        <v>62</v>
      </c>
      <c r="D28" s="489">
        <v>1.8</v>
      </c>
      <c r="E28" s="489" t="s">
        <v>260</v>
      </c>
      <c r="F28" s="223" t="s">
        <v>273</v>
      </c>
      <c r="G28" s="489"/>
      <c r="H28" s="470"/>
      <c r="I28" s="223" t="s">
        <v>274</v>
      </c>
      <c r="J28" s="223"/>
      <c r="K28" s="489"/>
      <c r="L28" s="470"/>
      <c r="M28" s="223" t="s">
        <v>274</v>
      </c>
      <c r="N28" s="223"/>
      <c r="O28" s="470"/>
      <c r="P28" s="470"/>
      <c r="Q28" s="223" t="s">
        <v>274</v>
      </c>
      <c r="R28" s="223"/>
      <c r="S28" s="489"/>
      <c r="T28" s="470"/>
      <c r="U28" s="223" t="s">
        <v>274</v>
      </c>
      <c r="V28" s="223"/>
      <c r="W28" s="467">
        <v>1.8</v>
      </c>
      <c r="X28" s="488" t="s">
        <v>347</v>
      </c>
      <c r="Y28" s="222" t="s">
        <v>278</v>
      </c>
      <c r="Z28" s="478" t="s">
        <v>348</v>
      </c>
    </row>
    <row r="29" spans="1:26">
      <c r="A29" s="484" t="s">
        <v>331</v>
      </c>
      <c r="B29" s="477"/>
      <c r="C29" s="471"/>
      <c r="D29" s="489">
        <v>23.35</v>
      </c>
      <c r="E29" s="489" t="s">
        <v>262</v>
      </c>
      <c r="F29" s="223" t="s">
        <v>332</v>
      </c>
      <c r="G29" s="489">
        <v>8.9</v>
      </c>
      <c r="H29" s="471"/>
      <c r="I29" s="223" t="s">
        <v>275</v>
      </c>
      <c r="J29" s="223"/>
      <c r="K29" s="489">
        <v>18.07</v>
      </c>
      <c r="L29" s="470"/>
      <c r="M29" s="223" t="s">
        <v>275</v>
      </c>
      <c r="N29" s="223"/>
      <c r="O29" s="470">
        <v>0.84</v>
      </c>
      <c r="P29" s="470"/>
      <c r="Q29" s="223" t="s">
        <v>275</v>
      </c>
      <c r="R29" s="223"/>
      <c r="S29" s="489">
        <v>9.1999999999999993</v>
      </c>
      <c r="T29" s="471"/>
      <c r="U29" s="224" t="s">
        <v>274</v>
      </c>
      <c r="V29" s="224"/>
      <c r="W29" s="467">
        <v>23.35</v>
      </c>
      <c r="X29" s="488" t="s">
        <v>262</v>
      </c>
      <c r="Y29" s="222" t="s">
        <v>278</v>
      </c>
      <c r="Z29" s="478" t="s">
        <v>361</v>
      </c>
    </row>
    <row r="30" spans="1:26">
      <c r="A30" s="484" t="s">
        <v>333</v>
      </c>
      <c r="B30" s="477"/>
      <c r="C30" s="471"/>
      <c r="D30" s="489">
        <v>11.3</v>
      </c>
      <c r="E30" s="489" t="s">
        <v>262</v>
      </c>
      <c r="F30" s="223" t="s">
        <v>197</v>
      </c>
      <c r="G30" s="489">
        <v>1.96</v>
      </c>
      <c r="H30" s="471"/>
      <c r="I30" s="223" t="s">
        <v>275</v>
      </c>
      <c r="J30" s="223"/>
      <c r="K30" s="489">
        <v>3.6</v>
      </c>
      <c r="L30" s="470"/>
      <c r="M30" s="223" t="s">
        <v>275</v>
      </c>
      <c r="N30" s="223"/>
      <c r="O30" s="470">
        <v>6.28</v>
      </c>
      <c r="P30" s="470"/>
      <c r="Q30" s="223" t="s">
        <v>275</v>
      </c>
      <c r="R30" s="223"/>
      <c r="S30" s="489">
        <v>9.2100000000000009</v>
      </c>
      <c r="T30" s="471"/>
      <c r="U30" s="224" t="s">
        <v>274</v>
      </c>
      <c r="V30" s="224"/>
      <c r="W30" s="467">
        <v>9.19</v>
      </c>
      <c r="X30" s="488" t="s">
        <v>262</v>
      </c>
      <c r="Y30" s="222" t="s">
        <v>278</v>
      </c>
      <c r="Z30" s="478" t="s">
        <v>334</v>
      </c>
    </row>
    <row r="31" spans="1:26">
      <c r="A31" s="484" t="s">
        <v>335</v>
      </c>
      <c r="B31" s="477"/>
      <c r="C31" s="471"/>
      <c r="D31" s="489">
        <v>20.253470350464497</v>
      </c>
      <c r="E31" s="489" t="s">
        <v>262</v>
      </c>
      <c r="F31" s="223" t="s">
        <v>336</v>
      </c>
      <c r="G31" s="489">
        <v>1.57</v>
      </c>
      <c r="H31" s="471"/>
      <c r="I31" s="223" t="s">
        <v>275</v>
      </c>
      <c r="J31" s="223"/>
      <c r="K31" s="489">
        <v>3.73</v>
      </c>
      <c r="L31" s="470"/>
      <c r="M31" s="223" t="s">
        <v>275</v>
      </c>
      <c r="N31" s="223"/>
      <c r="O31" s="470">
        <v>5.97</v>
      </c>
      <c r="P31" s="470"/>
      <c r="Q31" s="223" t="s">
        <v>275</v>
      </c>
      <c r="R31" s="223"/>
      <c r="S31" s="489">
        <v>8.48</v>
      </c>
      <c r="T31" s="471"/>
      <c r="U31" s="224" t="s">
        <v>274</v>
      </c>
      <c r="V31" s="224"/>
      <c r="W31" s="467">
        <v>15.59</v>
      </c>
      <c r="X31" s="488" t="s">
        <v>262</v>
      </c>
      <c r="Y31" s="222" t="s">
        <v>278</v>
      </c>
      <c r="Z31" s="478" t="s">
        <v>337</v>
      </c>
    </row>
    <row r="32" spans="1:26">
      <c r="A32" s="224"/>
      <c r="B32" s="477"/>
      <c r="C32" s="471"/>
      <c r="D32" s="477"/>
      <c r="E32" s="471"/>
      <c r="F32" s="224" t="s">
        <v>274</v>
      </c>
      <c r="G32" s="489"/>
      <c r="H32" s="471"/>
      <c r="I32" s="224" t="s">
        <v>274</v>
      </c>
      <c r="J32" s="224"/>
      <c r="K32" s="489"/>
      <c r="L32" s="471"/>
      <c r="M32" s="224" t="s">
        <v>274</v>
      </c>
      <c r="N32" s="224"/>
      <c r="O32" s="471"/>
      <c r="P32" s="471"/>
      <c r="Q32" s="224" t="s">
        <v>274</v>
      </c>
      <c r="R32" s="224"/>
      <c r="S32" s="489"/>
      <c r="T32" s="471"/>
      <c r="U32" s="224" t="s">
        <v>274</v>
      </c>
      <c r="V32" s="224"/>
      <c r="W32" s="224"/>
      <c r="X32" s="224"/>
      <c r="Y32" s="224" t="s">
        <v>274</v>
      </c>
      <c r="Z32" s="480"/>
    </row>
    <row r="33" spans="1:26">
      <c r="A33" s="224"/>
      <c r="B33" s="477"/>
      <c r="C33" s="471"/>
      <c r="D33" s="477"/>
      <c r="E33" s="471"/>
      <c r="F33" s="224" t="s">
        <v>274</v>
      </c>
      <c r="G33" s="489"/>
      <c r="H33" s="471"/>
      <c r="I33" s="224" t="s">
        <v>274</v>
      </c>
      <c r="J33" s="224"/>
      <c r="K33" s="489"/>
      <c r="L33" s="471"/>
      <c r="M33" s="224" t="s">
        <v>274</v>
      </c>
      <c r="N33" s="224"/>
      <c r="O33" s="471"/>
      <c r="P33" s="471"/>
      <c r="Q33" s="224" t="s">
        <v>274</v>
      </c>
      <c r="R33" s="224"/>
      <c r="S33" s="489"/>
      <c r="T33" s="471"/>
      <c r="U33" s="224" t="s">
        <v>274</v>
      </c>
      <c r="V33" s="224"/>
      <c r="W33" s="224"/>
      <c r="X33" s="224"/>
      <c r="Y33" s="224" t="s">
        <v>274</v>
      </c>
      <c r="Z33" s="480"/>
    </row>
    <row r="34" spans="1:26">
      <c r="A34" s="224"/>
      <c r="B34" s="477"/>
      <c r="C34" s="471"/>
      <c r="D34" s="477"/>
      <c r="E34" s="471"/>
      <c r="F34" s="224" t="s">
        <v>274</v>
      </c>
      <c r="G34" s="471"/>
      <c r="H34" s="471"/>
      <c r="I34" s="224" t="s">
        <v>274</v>
      </c>
      <c r="J34" s="224"/>
      <c r="K34" s="471"/>
      <c r="L34" s="471"/>
      <c r="M34" s="224" t="s">
        <v>274</v>
      </c>
      <c r="N34" s="224"/>
      <c r="O34" s="471"/>
      <c r="P34" s="471"/>
      <c r="Q34" s="224" t="s">
        <v>274</v>
      </c>
      <c r="R34" s="224"/>
      <c r="S34" s="489"/>
      <c r="T34" s="471"/>
      <c r="U34" s="224" t="s">
        <v>274</v>
      </c>
      <c r="V34" s="224"/>
      <c r="W34" s="224"/>
      <c r="X34" s="224"/>
      <c r="Y34" s="224" t="s">
        <v>274</v>
      </c>
      <c r="Z34" s="480"/>
    </row>
    <row r="35" spans="1:26">
      <c r="A35" s="224"/>
      <c r="B35" s="477"/>
      <c r="C35" s="471"/>
      <c r="D35" s="477"/>
      <c r="E35" s="471"/>
      <c r="F35" s="224" t="s">
        <v>274</v>
      </c>
      <c r="G35" s="471"/>
      <c r="H35" s="471"/>
      <c r="I35" s="224" t="s">
        <v>274</v>
      </c>
      <c r="J35" s="224"/>
      <c r="K35" s="471"/>
      <c r="L35" s="471"/>
      <c r="M35" s="224" t="s">
        <v>274</v>
      </c>
      <c r="N35" s="224"/>
      <c r="O35" s="471"/>
      <c r="P35" s="471"/>
      <c r="Q35" s="224" t="s">
        <v>274</v>
      </c>
      <c r="R35" s="224"/>
      <c r="S35" s="489"/>
      <c r="T35" s="471"/>
      <c r="U35" s="224" t="s">
        <v>274</v>
      </c>
      <c r="V35" s="224"/>
      <c r="W35" s="224"/>
      <c r="X35" s="224"/>
      <c r="Y35" s="224" t="s">
        <v>274</v>
      </c>
      <c r="Z35" s="480"/>
    </row>
    <row r="36" spans="1:26">
      <c r="A36" s="224"/>
      <c r="B36" s="477"/>
      <c r="C36" s="471"/>
      <c r="D36" s="477"/>
      <c r="E36" s="471"/>
      <c r="F36" s="224" t="s">
        <v>274</v>
      </c>
      <c r="G36" s="471"/>
      <c r="H36" s="471"/>
      <c r="I36" s="224" t="s">
        <v>274</v>
      </c>
      <c r="J36" s="224"/>
      <c r="K36" s="471"/>
      <c r="L36" s="471"/>
      <c r="M36" s="224" t="s">
        <v>274</v>
      </c>
      <c r="N36" s="224"/>
      <c r="O36" s="471"/>
      <c r="P36" s="471"/>
      <c r="Q36" s="224" t="s">
        <v>274</v>
      </c>
      <c r="R36" s="224"/>
      <c r="S36" s="471"/>
      <c r="T36" s="471"/>
      <c r="U36" s="224" t="s">
        <v>274</v>
      </c>
      <c r="V36" s="224"/>
      <c r="W36" s="224"/>
      <c r="X36" s="224"/>
      <c r="Y36" s="224" t="s">
        <v>274</v>
      </c>
      <c r="Z36" s="480"/>
    </row>
    <row r="37" spans="1:26">
      <c r="A37" s="224"/>
      <c r="B37" s="477"/>
      <c r="C37" s="471"/>
      <c r="D37" s="477"/>
      <c r="E37" s="471"/>
      <c r="F37" s="224" t="s">
        <v>274</v>
      </c>
      <c r="G37" s="471"/>
      <c r="H37" s="471"/>
      <c r="I37" s="224" t="s">
        <v>274</v>
      </c>
      <c r="J37" s="224"/>
      <c r="K37" s="471"/>
      <c r="L37" s="471"/>
      <c r="M37" s="224" t="s">
        <v>274</v>
      </c>
      <c r="N37" s="224"/>
      <c r="O37" s="471"/>
      <c r="P37" s="471"/>
      <c r="Q37" s="224" t="s">
        <v>274</v>
      </c>
      <c r="R37" s="224"/>
      <c r="S37" s="471"/>
      <c r="T37" s="471"/>
      <c r="U37" s="224" t="s">
        <v>274</v>
      </c>
      <c r="V37" s="224"/>
      <c r="W37" s="224"/>
      <c r="X37" s="224"/>
      <c r="Y37" s="224" t="s">
        <v>274</v>
      </c>
      <c r="Z37" s="480"/>
    </row>
    <row r="42" spans="1:26">
      <c r="B42" s="483"/>
      <c r="E42" s="483"/>
      <c r="O42" s="483"/>
      <c r="P42" s="483"/>
      <c r="R42" s="493"/>
      <c r="S42" s="1"/>
      <c r="T42" s="1"/>
      <c r="U42" s="1"/>
      <c r="V42" s="1"/>
      <c r="W42" s="1"/>
      <c r="X42" s="1"/>
      <c r="Y42" s="1"/>
      <c r="Z42" s="1"/>
    </row>
    <row r="43" spans="1:26">
      <c r="B43" s="483"/>
      <c r="E43" s="483"/>
      <c r="O43" s="483"/>
      <c r="P43" s="483"/>
      <c r="R43" s="493"/>
      <c r="S43" s="1"/>
      <c r="T43" s="1"/>
      <c r="U43" s="1"/>
      <c r="V43" s="1"/>
      <c r="W43" s="1"/>
      <c r="X43" s="1"/>
      <c r="Y43" s="1"/>
      <c r="Z43" s="1"/>
    </row>
    <row r="44" spans="1:26">
      <c r="B44" s="483"/>
      <c r="E44" s="483"/>
      <c r="O44" s="483"/>
      <c r="P44" s="483"/>
      <c r="R44" s="493"/>
      <c r="S44" s="1"/>
      <c r="T44" s="1"/>
      <c r="U44" s="1"/>
      <c r="V44" s="1"/>
      <c r="W44" s="1"/>
      <c r="X44" s="1"/>
      <c r="Y44" s="1"/>
      <c r="Z44" s="1"/>
    </row>
    <row r="45" spans="1:26">
      <c r="B45" s="483"/>
      <c r="E45" s="483"/>
      <c r="O45" s="483"/>
      <c r="P45" s="483"/>
      <c r="R45" s="493"/>
      <c r="S45" s="1"/>
      <c r="T45" s="1"/>
      <c r="U45" s="1"/>
      <c r="V45" s="1"/>
      <c r="W45" s="1"/>
      <c r="X45" s="1"/>
      <c r="Y45" s="1"/>
      <c r="Z45" s="1"/>
    </row>
    <row r="46" spans="1:26">
      <c r="B46" s="483"/>
      <c r="E46" s="483"/>
      <c r="O46" s="483"/>
      <c r="P46" s="483"/>
      <c r="R46" s="493"/>
      <c r="S46" s="1"/>
      <c r="T46" s="1"/>
      <c r="U46" s="1"/>
      <c r="V46" s="1"/>
      <c r="W46" s="1"/>
      <c r="X46" s="1"/>
      <c r="Y46" s="1"/>
      <c r="Z46" s="1"/>
    </row>
    <row r="47" spans="1:26">
      <c r="B47" s="483"/>
      <c r="E47" s="483"/>
      <c r="O47" s="483"/>
      <c r="P47" s="483"/>
      <c r="R47" s="493"/>
      <c r="S47" s="1"/>
      <c r="T47" s="1"/>
      <c r="U47" s="1"/>
      <c r="V47" s="1"/>
      <c r="W47" s="1"/>
      <c r="X47" s="1"/>
      <c r="Y47" s="1"/>
      <c r="Z47" s="1"/>
    </row>
    <row r="48" spans="1:26">
      <c r="B48" s="483"/>
      <c r="E48" s="483"/>
      <c r="O48" s="483"/>
      <c r="P48" s="483"/>
      <c r="R48" s="493"/>
      <c r="S48" s="1"/>
      <c r="T48" s="1"/>
      <c r="U48" s="1"/>
      <c r="V48" s="1"/>
      <c r="W48" s="1"/>
      <c r="X48" s="1"/>
      <c r="Y48" s="1"/>
      <c r="Z48" s="1"/>
    </row>
    <row r="49" spans="2:26">
      <c r="B49" s="483"/>
      <c r="E49" s="483"/>
      <c r="O49" s="483"/>
      <c r="P49" s="483"/>
      <c r="R49" s="493"/>
      <c r="S49" s="1"/>
      <c r="T49" s="1"/>
      <c r="U49" s="1"/>
      <c r="V49" s="1"/>
      <c r="W49" s="1"/>
      <c r="X49" s="1"/>
      <c r="Y49" s="1"/>
      <c r="Z49" s="1"/>
    </row>
    <row r="50" spans="2:26">
      <c r="B50" s="483"/>
      <c r="E50" s="483"/>
      <c r="O50" s="483"/>
      <c r="P50" s="483"/>
      <c r="R50" s="493"/>
      <c r="S50" s="1"/>
      <c r="T50" s="1"/>
      <c r="U50" s="1"/>
      <c r="V50" s="1"/>
      <c r="W50" s="1"/>
      <c r="X50" s="1"/>
      <c r="Y50" s="1"/>
      <c r="Z50" s="1"/>
    </row>
    <row r="51" spans="2:26">
      <c r="B51" s="483"/>
      <c r="E51" s="483"/>
      <c r="O51" s="483"/>
      <c r="P51" s="483"/>
      <c r="R51" s="493"/>
      <c r="S51" s="1"/>
      <c r="T51" s="1"/>
      <c r="U51" s="1"/>
      <c r="V51" s="1"/>
      <c r="W51" s="1"/>
      <c r="X51" s="1"/>
      <c r="Y51" s="1"/>
      <c r="Z51" s="1"/>
    </row>
    <row r="52" spans="2:26">
      <c r="B52" s="483"/>
      <c r="E52" s="483"/>
      <c r="O52" s="483"/>
      <c r="P52" s="483"/>
      <c r="R52" s="493"/>
      <c r="S52" s="1"/>
      <c r="T52" s="1"/>
      <c r="U52" s="1"/>
      <c r="V52" s="1"/>
      <c r="W52" s="1"/>
      <c r="X52" s="1"/>
      <c r="Y52" s="1"/>
      <c r="Z52" s="1"/>
    </row>
    <row r="53" spans="2:26">
      <c r="B53" s="483"/>
      <c r="E53" s="483"/>
      <c r="O53" s="483"/>
      <c r="P53" s="483"/>
      <c r="R53" s="493"/>
      <c r="S53" s="1"/>
      <c r="T53" s="1"/>
      <c r="U53" s="1"/>
      <c r="V53" s="1"/>
      <c r="W53" s="1"/>
      <c r="X53" s="1"/>
      <c r="Y53" s="1"/>
      <c r="Z53" s="1"/>
    </row>
    <row r="54" spans="2:26">
      <c r="B54" s="483"/>
      <c r="E54" s="483"/>
      <c r="O54" s="483"/>
      <c r="P54" s="483"/>
      <c r="R54" s="493"/>
      <c r="S54" s="1"/>
      <c r="T54" s="1"/>
      <c r="U54" s="1"/>
      <c r="V54" s="1"/>
      <c r="W54" s="1"/>
      <c r="X54" s="1"/>
      <c r="Y54" s="1"/>
      <c r="Z54" s="1"/>
    </row>
    <row r="55" spans="2:26">
      <c r="B55" s="483"/>
      <c r="E55" s="483"/>
      <c r="O55" s="483"/>
      <c r="P55" s="483"/>
      <c r="R55" s="493"/>
      <c r="S55" s="1"/>
      <c r="T55" s="1"/>
      <c r="U55" s="1"/>
      <c r="V55" s="1"/>
      <c r="W55" s="1"/>
      <c r="X55" s="1"/>
      <c r="Y55" s="1"/>
      <c r="Z55" s="1"/>
    </row>
    <row r="56" spans="2:26">
      <c r="B56" s="483"/>
      <c r="E56" s="483"/>
      <c r="O56" s="483"/>
      <c r="P56" s="483"/>
      <c r="R56" s="493"/>
      <c r="S56" s="1"/>
      <c r="T56" s="1"/>
      <c r="U56" s="1"/>
      <c r="V56" s="1"/>
      <c r="W56" s="1"/>
      <c r="X56" s="1"/>
      <c r="Y56" s="1"/>
      <c r="Z56" s="1"/>
    </row>
    <row r="57" spans="2:26">
      <c r="B57" s="483"/>
      <c r="E57" s="483"/>
      <c r="O57" s="483"/>
      <c r="P57" s="483"/>
      <c r="R57" s="493"/>
      <c r="S57" s="1"/>
      <c r="T57" s="1"/>
      <c r="U57" s="1"/>
      <c r="V57" s="1"/>
      <c r="W57" s="1"/>
      <c r="X57" s="1"/>
      <c r="Y57" s="1"/>
      <c r="Z57" s="1"/>
    </row>
    <row r="58" spans="2:26">
      <c r="B58" s="483"/>
      <c r="E58" s="483"/>
      <c r="O58" s="483"/>
      <c r="P58" s="483"/>
      <c r="R58" s="493"/>
      <c r="S58" s="1"/>
      <c r="T58" s="1"/>
      <c r="U58" s="1"/>
      <c r="V58" s="1"/>
      <c r="W58" s="1"/>
      <c r="X58" s="1"/>
      <c r="Y58" s="1"/>
      <c r="Z58" s="1"/>
    </row>
    <row r="59" spans="2:26">
      <c r="B59" s="483"/>
      <c r="E59" s="483"/>
      <c r="O59" s="483"/>
      <c r="P59" s="483"/>
      <c r="R59" s="493"/>
      <c r="S59" s="1"/>
      <c r="T59" s="1"/>
      <c r="U59" s="1"/>
      <c r="V59" s="1"/>
      <c r="W59" s="1"/>
      <c r="X59" s="1"/>
      <c r="Y59" s="1"/>
      <c r="Z59" s="1"/>
    </row>
    <row r="60" spans="2:26">
      <c r="B60" s="483"/>
      <c r="E60" s="483"/>
      <c r="O60" s="483"/>
      <c r="P60" s="483"/>
      <c r="R60" s="493"/>
      <c r="S60" s="1"/>
      <c r="T60" s="1"/>
      <c r="U60" s="1"/>
      <c r="V60" s="1"/>
      <c r="W60" s="1"/>
      <c r="X60" s="1"/>
      <c r="Y60" s="1"/>
      <c r="Z60" s="1"/>
    </row>
    <row r="61" spans="2:26">
      <c r="B61" s="483"/>
      <c r="E61" s="483"/>
      <c r="O61" s="483"/>
      <c r="P61" s="483"/>
      <c r="R61" s="493"/>
      <c r="S61" s="1"/>
      <c r="T61" s="1"/>
      <c r="U61" s="1"/>
      <c r="V61" s="1"/>
      <c r="W61" s="1"/>
      <c r="X61" s="1"/>
      <c r="Y61" s="1"/>
      <c r="Z61" s="1"/>
    </row>
    <row r="62" spans="2:26">
      <c r="B62" s="483"/>
      <c r="E62" s="483"/>
      <c r="O62" s="483"/>
      <c r="P62" s="483"/>
      <c r="R62" s="493"/>
      <c r="S62" s="1"/>
      <c r="T62" s="1"/>
      <c r="U62" s="1"/>
      <c r="V62" s="1"/>
      <c r="W62" s="1"/>
      <c r="X62" s="1"/>
      <c r="Y62" s="1"/>
      <c r="Z62" s="1"/>
    </row>
    <row r="63" spans="2:26">
      <c r="B63" s="483"/>
      <c r="E63" s="483"/>
      <c r="O63" s="483"/>
      <c r="P63" s="483"/>
      <c r="R63" s="493"/>
      <c r="S63" s="1"/>
      <c r="T63" s="1"/>
      <c r="U63" s="1"/>
      <c r="V63" s="1"/>
      <c r="W63" s="1"/>
      <c r="X63" s="1"/>
      <c r="Y63" s="1"/>
      <c r="Z63" s="1"/>
    </row>
    <row r="64" spans="2:26">
      <c r="B64" s="483"/>
      <c r="E64" s="483"/>
      <c r="O64" s="483"/>
      <c r="P64" s="483"/>
      <c r="R64" s="493"/>
      <c r="S64" s="1"/>
      <c r="T64" s="1"/>
      <c r="U64" s="1"/>
      <c r="V64" s="1"/>
      <c r="W64" s="1"/>
      <c r="X64" s="1"/>
      <c r="Y64" s="1"/>
      <c r="Z64" s="1"/>
    </row>
    <row r="65" spans="2:26">
      <c r="B65" s="483"/>
      <c r="E65" s="483"/>
      <c r="O65" s="483"/>
      <c r="P65" s="483"/>
      <c r="R65" s="493"/>
      <c r="S65" s="1"/>
      <c r="T65" s="1"/>
      <c r="U65" s="1"/>
      <c r="V65" s="1"/>
      <c r="W65" s="1"/>
      <c r="X65" s="1"/>
      <c r="Y65" s="1"/>
      <c r="Z65" s="1"/>
    </row>
    <row r="66" spans="2:26">
      <c r="B66" s="483"/>
      <c r="E66" s="483"/>
      <c r="O66" s="483"/>
      <c r="P66" s="483"/>
      <c r="R66" s="493"/>
      <c r="S66" s="1"/>
      <c r="T66" s="1"/>
      <c r="U66" s="1"/>
      <c r="V66" s="1"/>
      <c r="W66" s="1"/>
      <c r="X66" s="1"/>
      <c r="Y66" s="1"/>
      <c r="Z66" s="1"/>
    </row>
    <row r="67" spans="2:26">
      <c r="B67" s="483"/>
      <c r="E67" s="483"/>
      <c r="O67" s="483"/>
      <c r="P67" s="483"/>
      <c r="R67" s="493"/>
      <c r="S67" s="1"/>
      <c r="T67" s="1"/>
      <c r="U67" s="1"/>
      <c r="V67" s="1"/>
      <c r="W67" s="1"/>
      <c r="X67" s="1"/>
      <c r="Y67" s="1"/>
      <c r="Z67" s="1"/>
    </row>
    <row r="68" spans="2:26">
      <c r="B68" s="483"/>
      <c r="E68" s="483"/>
      <c r="O68" s="483"/>
      <c r="P68" s="483"/>
      <c r="R68" s="493"/>
      <c r="S68" s="1"/>
      <c r="T68" s="1"/>
      <c r="U68" s="1"/>
      <c r="V68" s="1"/>
      <c r="W68" s="1"/>
      <c r="X68" s="1"/>
      <c r="Y68" s="1"/>
      <c r="Z68" s="1"/>
    </row>
    <row r="69" spans="2:26">
      <c r="B69" s="483"/>
      <c r="E69" s="483"/>
      <c r="O69" s="483"/>
      <c r="P69" s="483"/>
      <c r="R69" s="493"/>
      <c r="S69" s="1"/>
      <c r="T69" s="1"/>
      <c r="U69" s="1"/>
      <c r="V69" s="1"/>
      <c r="W69" s="1"/>
      <c r="X69" s="1"/>
      <c r="Y69" s="1"/>
      <c r="Z69" s="1"/>
    </row>
    <row r="70" spans="2:26">
      <c r="B70" s="483"/>
      <c r="E70" s="483"/>
      <c r="O70" s="483"/>
      <c r="P70" s="483"/>
      <c r="R70" s="493"/>
      <c r="S70" s="1"/>
      <c r="T70" s="1"/>
      <c r="U70" s="1"/>
      <c r="V70" s="1"/>
      <c r="W70" s="1"/>
      <c r="X70" s="1"/>
      <c r="Y70" s="1"/>
      <c r="Z70" s="1"/>
    </row>
    <row r="71" spans="2:26">
      <c r="B71" s="483"/>
      <c r="E71" s="483"/>
      <c r="O71" s="483"/>
      <c r="P71" s="483"/>
      <c r="R71" s="493"/>
      <c r="S71" s="1"/>
      <c r="T71" s="1"/>
      <c r="U71" s="1"/>
      <c r="V71" s="1"/>
      <c r="W71" s="1"/>
      <c r="X71" s="1"/>
      <c r="Y71" s="1"/>
      <c r="Z71" s="1"/>
    </row>
  </sheetData>
  <mergeCells count="7">
    <mergeCell ref="W2:Z2"/>
    <mergeCell ref="G1:Z1"/>
    <mergeCell ref="B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19F921-9B83-40CE-A75E-F4ED73BF3D56}">
          <x14:formula1>
            <xm:f>dropdowns!$C$2:$C$7</xm:f>
          </x14:formula1>
          <xm:sqref>M32:M37 Q32:Q37 U32:U37 Y32:Y37 I32:I37</xm:sqref>
        </x14:dataValidation>
        <x14:dataValidation type="list" allowBlank="1" showInputMessage="1" showErrorMessage="1" xr:uid="{F903AA53-B112-4887-BB8C-948488389BB2}">
          <x14:formula1>
            <xm:f>dropdowns!$A$2:$A$9</xm:f>
          </x14:formula1>
          <xm:sqref>F32:F37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58CA-7B95-4851-9D62-C6DC151AC028}">
  <dimension ref="A1:C9"/>
  <sheetViews>
    <sheetView workbookViewId="0"/>
  </sheetViews>
  <sheetFormatPr defaultColWidth="8.6328125" defaultRowHeight="14"/>
  <cols>
    <col min="1" max="3" width="33.453125" style="1" bestFit="1" customWidth="1"/>
    <col min="4" max="16384" width="8.6328125" style="1"/>
  </cols>
  <sheetData>
    <row r="1" spans="1:3">
      <c r="A1" s="1" t="s">
        <v>338</v>
      </c>
      <c r="B1" s="1" t="s">
        <v>339</v>
      </c>
      <c r="C1" s="1" t="s">
        <v>269</v>
      </c>
    </row>
    <row r="2" spans="1:3">
      <c r="A2" s="3" t="s">
        <v>274</v>
      </c>
      <c r="B2" s="3" t="s">
        <v>274</v>
      </c>
      <c r="C2" s="3" t="s">
        <v>274</v>
      </c>
    </row>
    <row r="3" spans="1:3">
      <c r="A3" s="1" t="s">
        <v>281</v>
      </c>
      <c r="B3" s="1" t="s">
        <v>340</v>
      </c>
      <c r="C3" s="1" t="s">
        <v>275</v>
      </c>
    </row>
    <row r="4" spans="1:3">
      <c r="A4" s="1" t="s">
        <v>336</v>
      </c>
      <c r="B4" s="1" t="s">
        <v>341</v>
      </c>
      <c r="C4" s="1" t="s">
        <v>342</v>
      </c>
    </row>
    <row r="5" spans="1:3">
      <c r="A5" s="1" t="s">
        <v>332</v>
      </c>
      <c r="B5" s="1" t="s">
        <v>343</v>
      </c>
      <c r="C5" s="1" t="s">
        <v>278</v>
      </c>
    </row>
    <row r="6" spans="1:3">
      <c r="A6" s="1" t="s">
        <v>344</v>
      </c>
      <c r="B6" s="1" t="s">
        <v>345</v>
      </c>
      <c r="C6" s="1" t="s">
        <v>282</v>
      </c>
    </row>
    <row r="7" spans="1:3">
      <c r="A7" s="1" t="s">
        <v>273</v>
      </c>
      <c r="B7" s="1" t="s">
        <v>273</v>
      </c>
      <c r="C7" s="1" t="s">
        <v>296</v>
      </c>
    </row>
    <row r="8" spans="1:3">
      <c r="A8" s="1" t="s">
        <v>197</v>
      </c>
      <c r="B8" s="1" t="s">
        <v>197</v>
      </c>
    </row>
    <row r="9" spans="1:3">
      <c r="A9" s="1" t="s">
        <v>296</v>
      </c>
      <c r="B9" s="1" t="s">
        <v>296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e05205-f2e1-4168-9176-3cea1311c638" xsi:nil="true"/>
    <SharedWithUsers xmlns="a5b6c6c6-ea0f-4b14-b640-b2fdfab8b5c6">
      <UserInfo>
        <DisplayName>Tibbetts, Joe</DisplayName>
        <AccountId>1002</AccountId>
        <AccountType/>
      </UserInfo>
      <UserInfo>
        <DisplayName>Bailey, Becky</DisplayName>
        <AccountId>323</AccountId>
        <AccountType/>
      </UserInfo>
      <UserInfo>
        <DisplayName>Winfield, Lisa</DisplayName>
        <AccountId>58</AccountId>
        <AccountType/>
      </UserInfo>
      <UserInfo>
        <DisplayName>Besley, Aiken</DisplayName>
        <AccountId>68</AccountId>
        <AccountType/>
      </UserInfo>
      <UserInfo>
        <DisplayName>Hallatt, Tora</DisplayName>
        <AccountId>745</AccountId>
        <AccountType/>
      </UserInfo>
      <UserInfo>
        <DisplayName>Kelley, Lynda</DisplayName>
        <AccountId>1507</AccountId>
        <AccountType/>
      </UserInfo>
      <UserInfo>
        <DisplayName>Cornwell, Liz</DisplayName>
        <AccountId>2756</AccountId>
        <AccountType/>
      </UserInfo>
    </SharedWithUsers>
    <_ip_UnifiedCompliancePolicyUIAction xmlns="http://schemas.microsoft.com/sharepoint/v3" xsi:nil="true"/>
    <lcf76f155ced4ddcb4097134ff3c332f xmlns="d852d1d0-47cf-479c-bdc8-fbab9582b508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653F2BCD2994AABD97056D5C4B664" ma:contentTypeVersion="20" ma:contentTypeDescription="Create a new document." ma:contentTypeScope="" ma:versionID="98e45d3954ca743db15ea7b7abfc4eb1">
  <xsd:schema xmlns:xsd="http://www.w3.org/2001/XMLSchema" xmlns:xs="http://www.w3.org/2001/XMLSchema" xmlns:p="http://schemas.microsoft.com/office/2006/metadata/properties" xmlns:ns1="http://schemas.microsoft.com/sharepoint/v3" xmlns:ns2="d852d1d0-47cf-479c-bdc8-fbab9582b508" xmlns:ns3="a5b6c6c6-ea0f-4b14-b640-b2fdfab8b5c6" xmlns:ns4="75e05205-f2e1-4168-9176-3cea1311c638" targetNamespace="http://schemas.microsoft.com/office/2006/metadata/properties" ma:root="true" ma:fieldsID="c9d0f71677ad6f9708ab4f6f9dedb30e" ns1:_="" ns2:_="" ns3:_="" ns4:_="">
    <xsd:import namespace="http://schemas.microsoft.com/sharepoint/v3"/>
    <xsd:import namespace="d852d1d0-47cf-479c-bdc8-fbab9582b508"/>
    <xsd:import namespace="a5b6c6c6-ea0f-4b14-b640-b2fdfab8b5c6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2d1d0-47cf-479c-bdc8-fbab9582b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6c6c6-ea0f-4b14-b640-b2fdfab8b5c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2fe167ac-9958-4824-9602-ea2d25666665}" ma:internalName="TaxCatchAll" ma:showField="CatchAllData" ma:web="a5b6c6c6-ea0f-4b14-b640-b2fdfab8b5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C45017-C923-4CBD-A91D-33AD65629D2A}">
  <ds:schemaRefs>
    <ds:schemaRef ds:uri="http://schemas.microsoft.com/office/infopath/2007/PartnerControls"/>
    <ds:schemaRef ds:uri="http://www.w3.org/XML/1998/namespace"/>
    <ds:schemaRef ds:uri="d852d1d0-47cf-479c-bdc8-fbab9582b508"/>
    <ds:schemaRef ds:uri="http://schemas.microsoft.com/sharepoint/v3"/>
    <ds:schemaRef ds:uri="http://schemas.microsoft.com/office/2006/metadata/properties"/>
    <ds:schemaRef ds:uri="75e05205-f2e1-4168-9176-3cea1311c63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5b6c6c6-ea0f-4b14-b640-b2fdfab8b5c6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FCC5FC-CE3A-4212-A7F5-D834103CD6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75E0E9-9EC2-4521-BA36-0372445DF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52d1d0-47cf-479c-bdc8-fbab9582b508"/>
    <ds:schemaRef ds:uri="a5b6c6c6-ea0f-4b14-b640-b2fdfab8b5c6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 front page</vt:lpstr>
      <vt:lpstr>AR outturn data template</vt:lpstr>
      <vt:lpstr>DYAA adjusted data template</vt:lpstr>
      <vt:lpstr>Scheme Delivery</vt:lpstr>
      <vt:lpstr>dropdowns</vt:lpstr>
    </vt:vector>
  </TitlesOfParts>
  <Manager/>
  <Company>Entec UK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Ryan</dc:creator>
  <cp:keywords/>
  <dc:description/>
  <cp:lastModifiedBy>Sharon Martin</cp:lastModifiedBy>
  <cp:revision/>
  <dcterms:created xsi:type="dcterms:W3CDTF">2012-04-02T10:37:09Z</dcterms:created>
  <dcterms:modified xsi:type="dcterms:W3CDTF">2025-01-21T08:32:12Z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0x0101000D2653F2BCD2994AABD97056D5C4B664</vt:lpwstr>
  </property>
  <property fmtid="{D5CDD505-2E9C-101B-9397-08002B2CF9AE}" pid="4" name="InformationType">
    <vt:lpwstr/>
  </property>
  <property fmtid="{D5CDD505-2E9C-101B-9397-08002B2CF9AE}" pid="5" name="Distribution">
    <vt:lpwstr>9;#Internal EA|b77da37e-7166-4741-8c12-4679faab22d9</vt:lpwstr>
  </property>
  <property fmtid="{D5CDD505-2E9C-101B-9397-08002B2CF9AE}" pid="6" name="HOCopyrightLevel">
    <vt:lpwstr>7;#Crown|69589897-2828-4761-976e-717fd8e631c9</vt:lpwstr>
  </property>
  <property fmtid="{D5CDD505-2E9C-101B-9397-08002B2CF9AE}" pid="7" name="HOGovernmentSecurityClassification">
    <vt:lpwstr>6;#Official|14c80daa-741b-422c-9722-f71693c9ede4</vt:lpwstr>
  </property>
  <property fmtid="{D5CDD505-2E9C-101B-9397-08002B2CF9AE}" pid="8" name="HOSiteType">
    <vt:lpwstr>10;#Team|ff0485df-0575-416f-802f-e999165821b7</vt:lpwstr>
  </property>
  <property fmtid="{D5CDD505-2E9C-101B-9397-08002B2CF9AE}" pid="9" name="OrganisationalUnit">
    <vt:lpwstr>8;#EA|d5f78ddb-b1b6-4328-9877-d7e3ed06fdac</vt:lpwstr>
  </property>
  <property fmtid="{D5CDD505-2E9C-101B-9397-08002B2CF9AE}" pid="10" name="MediaServiceImageTags">
    <vt:lpwstr/>
  </property>
</Properties>
</file>